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10" activeTab="0"/>
  </bookViews>
  <sheets>
    <sheet name="Anexo I" sheetId="1" r:id="rId1"/>
    <sheet name="Anexo II" sheetId="2" r:id="rId2"/>
    <sheet name="Anexo III" sheetId="3" r:id="rId3"/>
    <sheet name="Anexo V" sheetId="4" r:id="rId4"/>
    <sheet name="Anexo VI" sheetId="5" r:id="rId5"/>
    <sheet name="Anexo VII" sheetId="6" r:id="rId6"/>
    <sheet name="Anexo VIII" sheetId="7" r:id="rId7"/>
    <sheet name="Anexo IX" sheetId="8" r:id="rId8"/>
    <sheet name="Anexo X" sheetId="9" r:id="rId9"/>
    <sheet name="Anexo XI" sheetId="10" r:id="rId10"/>
    <sheet name="Anexo XII" sheetId="11" r:id="rId11"/>
    <sheet name="Anexo XIII" sheetId="12" r:id="rId12"/>
    <sheet name="Anexo XIV" sheetId="13" r:id="rId13"/>
    <sheet name="Anexo XV" sheetId="14" r:id="rId14"/>
    <sheet name="Anexo.I.4.a" sheetId="15" r:id="rId15"/>
  </sheets>
  <externalReferences>
    <externalReference r:id="rId18"/>
  </externalReferences>
  <definedNames>
    <definedName name="_xlnm.Print_Area" localSheetId="0">'Anexo I'!$A$1:$E$460</definedName>
    <definedName name="_xlnm.Print_Area" localSheetId="1">'Anexo II'!$A$1:$D$457</definedName>
    <definedName name="_xlnm.Print_Area" localSheetId="7">'Anexo IX'!$A$1:$J$161</definedName>
    <definedName name="_xlnm.Print_Area" localSheetId="3">'Anexo V'!$A$1:$F$121</definedName>
    <definedName name="_xlnm.Print_Area" localSheetId="13">'Anexo XV'!$A$1:$J$161</definedName>
    <definedName name="_xlnm.Print_Area" localSheetId="14">'Anexo.I.4.a'!$A$1:$D$159</definedName>
    <definedName name="_xlnm.Print_Titles" localSheetId="0">'Anexo I'!$1:$8</definedName>
    <definedName name="_xlnm.Print_Titles" localSheetId="1">'Anexo II'!$1:$7</definedName>
    <definedName name="_xlnm.Print_Titles" localSheetId="7">'Anexo IX'!$1:$9</definedName>
    <definedName name="_xlnm.Print_Titles" localSheetId="3">'Anexo V'!$1:$9</definedName>
    <definedName name="_xlnm.Print_Titles" localSheetId="13">'Anexo XV'!$1:$9</definedName>
    <definedName name="_xlnm.Print_Titles" localSheetId="14">'Anexo.I.4.a'!$1:$9</definedName>
  </definedNames>
  <calcPr fullCalcOnLoad="1"/>
</workbook>
</file>

<file path=xl/sharedStrings.xml><?xml version="1.0" encoding="utf-8"?>
<sst xmlns="http://schemas.openxmlformats.org/spreadsheetml/2006/main" count="2643" uniqueCount="899">
  <si>
    <t>CÓDIGO</t>
  </si>
  <si>
    <t>100000000000</t>
  </si>
  <si>
    <t xml:space="preserve">RECEITAS CORRENTES                                </t>
  </si>
  <si>
    <t>200000000000</t>
  </si>
  <si>
    <t>TOTAL</t>
  </si>
  <si>
    <t>ESPECIFICAÇÃO</t>
  </si>
  <si>
    <t>DESTINO</t>
  </si>
  <si>
    <t xml:space="preserve">  TAXAS                                             </t>
  </si>
  <si>
    <t xml:space="preserve">   Taxas P/ Exercicio do Poder de Policia            </t>
  </si>
  <si>
    <t xml:space="preserve"> RECEITA PATRIMONIAL                               </t>
  </si>
  <si>
    <t xml:space="preserve"> TRANSFERENCIAS CORRENTES                          </t>
  </si>
  <si>
    <t xml:space="preserve">       Cota-Parte do ICMS</t>
  </si>
  <si>
    <t>0.1.00</t>
  </si>
  <si>
    <t>PROGRAMA</t>
  </si>
  <si>
    <t>DR</t>
  </si>
  <si>
    <t>0 001</t>
  </si>
  <si>
    <t>0 006</t>
  </si>
  <si>
    <t>0 009</t>
  </si>
  <si>
    <t>9 999</t>
  </si>
  <si>
    <t>SOMA</t>
  </si>
  <si>
    <t>TOTAL GERAL</t>
  </si>
  <si>
    <t>VALOR R$</t>
  </si>
  <si>
    <t>0 003</t>
  </si>
  <si>
    <t>0 002</t>
  </si>
  <si>
    <t>0 005</t>
  </si>
  <si>
    <t>0 007</t>
  </si>
  <si>
    <t>0 008</t>
  </si>
  <si>
    <t>0 010</t>
  </si>
  <si>
    <t>0 011</t>
  </si>
  <si>
    <t>Recursos Ordinários</t>
  </si>
  <si>
    <t>0.006</t>
  </si>
  <si>
    <t>0.004</t>
  </si>
  <si>
    <t>0.000</t>
  </si>
  <si>
    <t xml:space="preserve">  ALIENAÇÃO DE BENS</t>
  </si>
  <si>
    <t xml:space="preserve"> RECEITAS DE CAPITAL                               </t>
  </si>
  <si>
    <t xml:space="preserve">   ALIENAÇÃO DE BENS MÓVEIS</t>
  </si>
  <si>
    <t xml:space="preserve">     Taxa de Fisc. de Vigilância Sanitária</t>
  </si>
  <si>
    <t xml:space="preserve">  CONTRIBUIÇÕES ECONÔMICAS</t>
  </si>
  <si>
    <t>PREFEITURA MUNICIPAL</t>
  </si>
  <si>
    <t>FUNDO MUNICIPAL DE SAÚDE</t>
  </si>
  <si>
    <t>0.1.95</t>
  </si>
  <si>
    <t>0.2.00</t>
  </si>
  <si>
    <t>TRANSFERÊNCIAS FINANCEIRAS RECEBIDAS</t>
  </si>
  <si>
    <t>0.1.94</t>
  </si>
  <si>
    <t>TRANSFERÊNCIAS DE CAPITAL</t>
  </si>
  <si>
    <t xml:space="preserve">  TRANSFERÊNCIAS DE CONVÊNIOS</t>
  </si>
  <si>
    <t xml:space="preserve">   Transferências Financeiras Recebidas da Prefeitura</t>
  </si>
  <si>
    <t>Transferências de Recursos de Convênio da União</t>
  </si>
  <si>
    <t>Transferências de Recursos de Convênio do Estado</t>
  </si>
  <si>
    <t>PROCESSO LEGISLATIVO</t>
  </si>
  <si>
    <t>RESERVA DE CONTINGÊNCIA</t>
  </si>
  <si>
    <t>ENCARGOS ESPECIAIS</t>
  </si>
  <si>
    <t>TRANSFERÊNCIAS FINANCEIRAS CONCEDIDAS</t>
  </si>
  <si>
    <t xml:space="preserve">   Transferências Financeiras Concedidas para o FMS</t>
  </si>
  <si>
    <t>CONSOLIDAÇÃO DA PROGRAMAÇÃO</t>
  </si>
  <si>
    <t>PREFEITURA MUNICIPAL/FUNDO MUNICIPAL DE SAÚDE</t>
  </si>
  <si>
    <t>CÂMARA MUNICIPAL DE VEREADORES</t>
  </si>
  <si>
    <t xml:space="preserve">   Transferências Financeiras Concedidas p/ CÂMARA</t>
  </si>
  <si>
    <t xml:space="preserve">0 001 </t>
  </si>
  <si>
    <t>FUNDEB - Remun.dos Profissionais do Magistério-Mínimo 60%</t>
  </si>
  <si>
    <t>0.1.02</t>
  </si>
  <si>
    <t>0.1.01</t>
  </si>
  <si>
    <t>0.1.17</t>
  </si>
  <si>
    <t>0.1.16</t>
  </si>
  <si>
    <t>0.2.64</t>
  </si>
  <si>
    <t>0.2.67</t>
  </si>
  <si>
    <t>0.2.66</t>
  </si>
  <si>
    <t>0.2.70</t>
  </si>
  <si>
    <t>0.1.58</t>
  </si>
  <si>
    <t>0.1.60</t>
  </si>
  <si>
    <t>0.1.61</t>
  </si>
  <si>
    <t>0.1.22</t>
  </si>
  <si>
    <t>0.1.18</t>
  </si>
  <si>
    <t>0.1.19</t>
  </si>
  <si>
    <t>0.1.96</t>
  </si>
  <si>
    <t>0.1.97</t>
  </si>
  <si>
    <t>0.1.87</t>
  </si>
  <si>
    <t>0.2.98</t>
  </si>
  <si>
    <t>0.2.99</t>
  </si>
  <si>
    <t>0.2.71</t>
  </si>
  <si>
    <t>0.1.59</t>
  </si>
  <si>
    <t>0.2.88</t>
  </si>
  <si>
    <t xml:space="preserve"> OPERAÇÕES DE CRÉDITO</t>
  </si>
  <si>
    <t>0.1.89</t>
  </si>
  <si>
    <t>0.1.83</t>
  </si>
  <si>
    <t>Receitas de Impostos e de Transferências de Impostos - Educação 25%</t>
  </si>
  <si>
    <t>0.1.44</t>
  </si>
  <si>
    <t>Operações de Crédito Internas - Outros Programas</t>
  </si>
  <si>
    <t>Transferência do Salário-Educação</t>
  </si>
  <si>
    <t>Transf. Diretas do FNDE referentes ao PNAE</t>
  </si>
  <si>
    <t>Transf. Diretas do FNDE referentes ao - PNATE - União</t>
  </si>
  <si>
    <t>FIA Demais Recursos</t>
  </si>
  <si>
    <t>Alienação de Bens destinados a Outros Programas</t>
  </si>
  <si>
    <t>Cota-Parte da Contrib.de Intervenção no Dom.Econômico-CIDE</t>
  </si>
  <si>
    <t>Fundo Especial de Petróleo - FEP</t>
  </si>
  <si>
    <t>Contrib.p/ Custeio do Serviço de Iluminação Pública</t>
  </si>
  <si>
    <t>Atenção Básica;</t>
  </si>
  <si>
    <t>Vigilância em Saúde</t>
  </si>
  <si>
    <t>Gestão do SUS</t>
  </si>
  <si>
    <t>Alienação de Bens destinados a Programas de Saúde</t>
  </si>
  <si>
    <t>Transferências de Convênio para o SUS - União</t>
  </si>
  <si>
    <t>Transferências de Convênio para o SUS - Estado</t>
  </si>
  <si>
    <t>Bolsa Família</t>
  </si>
  <si>
    <t>Programa Dinheiro Direto na Escola - PDDE</t>
  </si>
  <si>
    <t>Outras Transf.Dec.de Comp.Financeira pela Expl.Recursos Naturais - CEFEM</t>
  </si>
  <si>
    <t>Transferências de Convênios - Educação</t>
  </si>
  <si>
    <t>Receitas de Impostos e de Transferências de Impostos - Saúde 15%</t>
  </si>
  <si>
    <t>0.2.65</t>
  </si>
  <si>
    <t>0.2.72</t>
  </si>
  <si>
    <t>0.1.62</t>
  </si>
  <si>
    <t>0 012</t>
  </si>
  <si>
    <t>0 014</t>
  </si>
  <si>
    <t>0 013</t>
  </si>
  <si>
    <t>0 015</t>
  </si>
  <si>
    <t>SISTEMA DE ABASTECIMENTO MUNICIPAL DE ÁGUA E ESGOTO-SAMAE</t>
  </si>
  <si>
    <t>0.2.94</t>
  </si>
  <si>
    <t>0.2.95</t>
  </si>
  <si>
    <t>0.2.89</t>
  </si>
  <si>
    <t xml:space="preserve">RECEITAS DE CAPITAL                               </t>
  </si>
  <si>
    <t>220000000000</t>
  </si>
  <si>
    <t xml:space="preserve"> ALIENACAO DE BENS                                 </t>
  </si>
  <si>
    <t>221000000000</t>
  </si>
  <si>
    <t xml:space="preserve">       Alienação de Bens Móveis</t>
  </si>
  <si>
    <t xml:space="preserve">   Transferências da União </t>
  </si>
  <si>
    <t xml:space="preserve">       Outras Transferências da União</t>
  </si>
  <si>
    <t xml:space="preserve">   Transferências do Estado</t>
  </si>
  <si>
    <t xml:space="preserve">       Outras Transferências dos Estados</t>
  </si>
  <si>
    <t xml:space="preserve">   Transferências Financeiras Concedidas para o SAMAE</t>
  </si>
  <si>
    <t xml:space="preserve">   Transferências Financeiras Concedidas para a CÂMARA DE VEREADORES</t>
  </si>
  <si>
    <t xml:space="preserve">  DEDUÇÕES DE TAXAS</t>
  </si>
  <si>
    <t xml:space="preserve">    DEDUÇÕES DE TAXAS DO EXERCÍCIO DO PODER DE POLÍCIA</t>
  </si>
  <si>
    <t xml:space="preserve">0 000 </t>
  </si>
  <si>
    <t>Transferência Financeira Recebida da Prefeitura</t>
  </si>
  <si>
    <t xml:space="preserve">  Transferências Financeiras Recebidas da Prefeitura</t>
  </si>
  <si>
    <t>CAPACITAR, DESENVOLVER E AMPLIAR</t>
  </si>
  <si>
    <t>0 017</t>
  </si>
  <si>
    <t>0 018</t>
  </si>
  <si>
    <t>0 016</t>
  </si>
  <si>
    <t>0 019</t>
  </si>
  <si>
    <t>0 020</t>
  </si>
  <si>
    <t>Transf. Diretas do FNDE referentes ao - BRASIL CARINHOSO</t>
  </si>
  <si>
    <t>Programa do MAC</t>
  </si>
  <si>
    <t>Assistência Farmacêutica Básica - União</t>
  </si>
  <si>
    <t>Outras Transferências do SUS - Estado</t>
  </si>
  <si>
    <t>Outras Transferências do SUS - União</t>
  </si>
  <si>
    <t>Transf.de Recursos do Fundo Nac.As.Social - FNAS - ESTADO</t>
  </si>
  <si>
    <t>Outras Transf.de Recursos para o Fundo de Assistência Social - FMAS - UNIÃO</t>
  </si>
  <si>
    <t xml:space="preserve">  IMPOSTOS, TAXAS E CONTRIBUIÇÃO DE MELHORIA                                          </t>
  </si>
  <si>
    <t>4110000000000</t>
  </si>
  <si>
    <t>4100000000000</t>
  </si>
  <si>
    <t xml:space="preserve">     Imposto sobre Servicos de Qualquer Natureza - DÍVIDA ATIVA </t>
  </si>
  <si>
    <t xml:space="preserve">    Imposto sobre Renda e Proventos de Qualquer Natureza</t>
  </si>
  <si>
    <t xml:space="preserve">      Imposto sobre a Renda - Retido na Fonte - Trabalho Principal</t>
  </si>
  <si>
    <t>CONTRIBUIÇÕES</t>
  </si>
  <si>
    <t>MUNICÍPIO DE PEDRAS GRANDES</t>
  </si>
  <si>
    <t>NOVAS IDÉIAS PARA UM FUTURO MELHOR - EDUCAÇÃO INFANTIL</t>
  </si>
  <si>
    <t>EDUCAÇÃO, SEMEANDO O FUTURO - EDUCAÇÃO FUNDAMENTAL</t>
  </si>
  <si>
    <t>DESENVOLVIMENTO RURAL</t>
  </si>
  <si>
    <t>DESENVOLVIMENTO RURAL - GESTÃO</t>
  </si>
  <si>
    <t>TURISMO E CULTURA AO CIDADÃO</t>
  </si>
  <si>
    <t>0.1.39</t>
  </si>
  <si>
    <t>ASSISTÊNCIA SOCIAL PREVENÇÃO E PROTEÇÃO</t>
  </si>
  <si>
    <t>0.1.52</t>
  </si>
  <si>
    <t>0.1.53</t>
  </si>
  <si>
    <t>0.1.63</t>
  </si>
  <si>
    <t>GESTÃO SOCIAL GARANTIA DE DIREITOS</t>
  </si>
  <si>
    <t>ASSISTÊNCIA AO MENOR</t>
  </si>
  <si>
    <t>0.1.78</t>
  </si>
  <si>
    <t>SANEAMENTO BÁSICO</t>
  </si>
  <si>
    <t>SANEAMENTO BÁSICO - GESTÃO</t>
  </si>
  <si>
    <t xml:space="preserve">0.1.78  </t>
  </si>
  <si>
    <t xml:space="preserve">   Impostos Específicos de Estados/DF/ Municípios</t>
  </si>
  <si>
    <t xml:space="preserve">       Imposto s/ Propriedade Predial e Territoral Urbana - IPTU    </t>
  </si>
  <si>
    <t xml:space="preserve">       Imposto s/ Propriedade Predial e Territ.Urbana - DÍVIDA ATIVA</t>
  </si>
  <si>
    <t xml:space="preserve">     Imposto s/Transmissão "Inter Vivos" de Bens Imóveis e Direitos Reais sobre Imóveis</t>
  </si>
  <si>
    <t xml:space="preserve">     Imposto sobre Servicos de Qualquer Natureza - ISS             </t>
  </si>
  <si>
    <t xml:space="preserve">     Imposto s/ Servicos de Qualquer Natureza - MULTAS E JUROS </t>
  </si>
  <si>
    <t xml:space="preserve">     Imposto sobre Servicos de Qualquer Natureza - DÍVIDA ATIVA - MULTAS E JUROS</t>
  </si>
  <si>
    <t xml:space="preserve">      Imposto sobre a Renda - Retido na Fonte - Outros Rendimentos</t>
  </si>
  <si>
    <t xml:space="preserve">        Imposto sobre a Renda - Retido na Fonte - Outros Rendimentos</t>
  </si>
  <si>
    <t xml:space="preserve">   Taxas pelo Exercicio do Poder de Policia            </t>
  </si>
  <si>
    <t xml:space="preserve">     Taxas de Inspeção, Controle e Fiscalização</t>
  </si>
  <si>
    <t xml:space="preserve">       Taxa de Controle e Fiscalização Ambiental</t>
  </si>
  <si>
    <t xml:space="preserve">         Taxa de Controle e Fiscalização Ambiental</t>
  </si>
  <si>
    <t xml:space="preserve">           Taxa de Controle e Fiscalização Ambiental </t>
  </si>
  <si>
    <t xml:space="preserve">             Taxa de Controle e Fiscalização Ambiental Municipal - TCFAM</t>
  </si>
  <si>
    <t xml:space="preserve">             Taxa de Licenciamento Ambiental Municipal - TLAM</t>
  </si>
  <si>
    <t xml:space="preserve">             Receita de Autorizações Ambientais Municipal - RAAM</t>
  </si>
  <si>
    <t xml:space="preserve">   Taxas Pela Prestacao de Servicos </t>
  </si>
  <si>
    <t xml:space="preserve">     Taxas Pela Prestacao de Servicos </t>
  </si>
  <si>
    <t xml:space="preserve">       Taxas Pela Prestacao de Servicos </t>
  </si>
  <si>
    <t xml:space="preserve">         Taxas Pela Prestacao de Servicos - Principal</t>
  </si>
  <si>
    <t xml:space="preserve">  Contribuição de Melhoria - Específica E/M</t>
  </si>
  <si>
    <t xml:space="preserve">    Contribuição de Melhoria para Pavimentação e Obras Complementares</t>
  </si>
  <si>
    <t xml:space="preserve">      Contribuição de Melhoria para Pavimentação e Obras Complementares</t>
  </si>
  <si>
    <t xml:space="preserve">         Contribuição de Melhoria para Pavimentação e Obras Complementares - Principal</t>
  </si>
  <si>
    <t xml:space="preserve">     Contribuição para o Custeio do Serviço de Iluminação Pública</t>
  </si>
  <si>
    <t xml:space="preserve">      Contribuição para o Custeio do Serviço de Iluminação Pública</t>
  </si>
  <si>
    <t xml:space="preserve">        Contribuição para o Custeio do Serviço de Iluminação Pública - Principal - COSIP</t>
  </si>
  <si>
    <t xml:space="preserve">  VALORES MOBILIÁRIOS</t>
  </si>
  <si>
    <t xml:space="preserve">   Juros e Correções Monetárias</t>
  </si>
  <si>
    <t xml:space="preserve">     Remuneração de Depósitos Bancários </t>
  </si>
  <si>
    <t xml:space="preserve">       Remuneração de Depósitos Bancários - Recursos Vinculados</t>
  </si>
  <si>
    <t xml:space="preserve">         Remuneração de Depósitos Bancários Recursos Vinculados - FUNDEB 40%</t>
  </si>
  <si>
    <t xml:space="preserve">         Remuneração de Depósitos Bancários Recursos Vinculados - SALÁRIO EDUCAÇÃO</t>
  </si>
  <si>
    <t xml:space="preserve">         Remuneração de Depósitos Bancários Recursos Vinculados - PDDE</t>
  </si>
  <si>
    <t xml:space="preserve">         Remuneração de Depósitos Bancários Recursos Vinculados - PNAE</t>
  </si>
  <si>
    <t xml:space="preserve">         Remuneração de Depósitos Bancários Recursos Vinculados - PNATE</t>
  </si>
  <si>
    <t xml:space="preserve">         Remuneração de Depósitos Bancários Recursos Vinculados - TRANSPORTE ESCOLAR ESTADO</t>
  </si>
  <si>
    <t xml:space="preserve">         Remuneração de Depósitos Bancários Recursos Vinculados - FEDERAL EDUCAÇÃO</t>
  </si>
  <si>
    <t xml:space="preserve">         Remuneração de Depósitos Bancários Recursos Vinculados - ESTADUAL EDUCAÇÃO</t>
  </si>
  <si>
    <t xml:space="preserve">         Remuneração de Depósitos Bancários Recursos Vinculados - CIDE</t>
  </si>
  <si>
    <t xml:space="preserve">         Remuneração de Depósitos Bancários Recursos Vinculados - FEP</t>
  </si>
  <si>
    <t xml:space="preserve">         Remuneração de Depósitos Bancários Recursos Vinculados - COSIP</t>
  </si>
  <si>
    <t xml:space="preserve">         Remuneração de Depósitos Bancários Recursos Vinculados - FEDERAL</t>
  </si>
  <si>
    <t xml:space="preserve">         Remuneração de Depósitos Bancários Recursos Vinculados - ESTADUAL </t>
  </si>
  <si>
    <t xml:space="preserve">       Remuneração de Depósitos Bancários - Recursos Não Vinculados</t>
  </si>
  <si>
    <t xml:space="preserve">         Remuneração de Depósitos Bancários Recursos Não Vinculados </t>
  </si>
  <si>
    <t xml:space="preserve">         Remuneração de Depósitos Bancários Recursos Vinculados - BRASIL CARINHOSO</t>
  </si>
  <si>
    <t xml:space="preserve">         Remuneração de Depósitos Bancários Recursos Vinculados - CEFEM</t>
  </si>
  <si>
    <t xml:space="preserve">       Cota-Parte Fundo Participação dos Municipios - 1% Cota entregue no mês de dezembro</t>
  </si>
  <si>
    <t xml:space="preserve">       Cota-Parte Fundo Participação dos Municipios - 1% Cota entregue no mês de julho</t>
  </si>
  <si>
    <t xml:space="preserve">       Cota-Parte do Imposto sobre a Propriedade Territorial Rural - Principal</t>
  </si>
  <si>
    <t xml:space="preserve">         Cota-Parte da Compensação Financeira de Recursos Minerais - CEFEM</t>
  </si>
  <si>
    <t xml:space="preserve">         Cota-Parte do Fundo Especial do Petróleo - FEP - Principal </t>
  </si>
  <si>
    <t xml:space="preserve">          Programa PAIF</t>
  </si>
  <si>
    <t xml:space="preserve">          Programa Bolsa Família - PBF</t>
  </si>
  <si>
    <t xml:space="preserve">          Programa IGD/SUAS</t>
  </si>
  <si>
    <t xml:space="preserve">          Programa Piso Básico Variável-Serviço de Convivência e Fortalecimento de Vínculos-SCFV</t>
  </si>
  <si>
    <t xml:space="preserve">          Outras Transferências do FNAS</t>
  </si>
  <si>
    <t xml:space="preserve">        Transferências de Recursos do Fundo Nacional de Assistência Social - FNAS</t>
  </si>
  <si>
    <t xml:space="preserve">       Transferências de Recursos do Fundo Nacional de Assistência Social - FNAS</t>
  </si>
  <si>
    <t xml:space="preserve">     Transferências de Recursos do Fundo Nacional de Assistência Social - FNAS</t>
  </si>
  <si>
    <t xml:space="preserve">     Transferências de Recursos do Fundo Nacional do Desenvolvimento da Educação - FNDE</t>
  </si>
  <si>
    <t xml:space="preserve">       Transferências do Salário-Educação</t>
  </si>
  <si>
    <t xml:space="preserve">          Transferências do Salário-Educação - Principal</t>
  </si>
  <si>
    <t xml:space="preserve">       Transferências Diretas do FNDE referentes ao Programa Dinheiro Direto na Escola - PDDE</t>
  </si>
  <si>
    <t xml:space="preserve">          Transferências Diretas do FNDE referentes ao Programa Dinheiro Direto na Escola - PDDE - Principal</t>
  </si>
  <si>
    <t xml:space="preserve">       Transferências Diretas do FNDE referentes ao Programa Nacional de Alimentação Escolar - PNAE</t>
  </si>
  <si>
    <t xml:space="preserve">          Transferências Diretas do FNDE referentes ao Programa Nacional de Alimentação Escolar - PNAE - Principal</t>
  </si>
  <si>
    <t xml:space="preserve">       Transferências Diretas do FNDE referentes ao Programa Nacional de Apoio ap Transporte Escolar - PNATE</t>
  </si>
  <si>
    <t xml:space="preserve">          Transferências Diretas do FNDE referentes ao Programa Nacional de Apoio ap Transporte Escolar - PNATE - Principal</t>
  </si>
  <si>
    <t xml:space="preserve">       Outras Transferências Diretas do Fundo Nacional do Desenvolvimento da Educação - FNDE</t>
  </si>
  <si>
    <t xml:space="preserve">          Outras Transferências Diretas do Fundo Nacional do Desenvolvimento da Educação - FNDE - Principal</t>
  </si>
  <si>
    <t xml:space="preserve">          Transferencia Financeira ICMS - Desoneração-L.C. N. 87/96 - Principal - 60%</t>
  </si>
  <si>
    <t xml:space="preserve">      Outras Transferências da União -  Principal</t>
  </si>
  <si>
    <t xml:space="preserve">   Outras Transferências da União </t>
  </si>
  <si>
    <t xml:space="preserve">    Outras Transferências da União </t>
  </si>
  <si>
    <t xml:space="preserve">   Transferências dos Estados e do Distrito Federal e de suas Entidades</t>
  </si>
  <si>
    <t xml:space="preserve">     Transferências dos Estados Específica E/M</t>
  </si>
  <si>
    <t xml:space="preserve"> RECEITA AGROPECUÁRIA</t>
  </si>
  <si>
    <t xml:space="preserve">   Receita Agropecuária</t>
  </si>
  <si>
    <t xml:space="preserve">         Receita Agropecuária - Principal</t>
  </si>
  <si>
    <t xml:space="preserve"> RECEITA DE SERVIÇOS</t>
  </si>
  <si>
    <t xml:space="preserve">   Serviços Administrativos e Comerciais Gerais</t>
  </si>
  <si>
    <t xml:space="preserve">     Inscrição em Concursos Públicos e Processos Seletivos</t>
  </si>
  <si>
    <t xml:space="preserve">       Inscrição em Concursos Públicos e Processos Seletivos</t>
  </si>
  <si>
    <t xml:space="preserve">          Inscrição em Concursos Públicos e Processos Seletivos - Principal</t>
  </si>
  <si>
    <t xml:space="preserve">      Participação na Receita dos Estados               </t>
  </si>
  <si>
    <t xml:space="preserve">         Cota-Parte do ICMS - Principal</t>
  </si>
  <si>
    <t xml:space="preserve">           Cota-Parte do ICMS - Principal - Recursos Próprios</t>
  </si>
  <si>
    <t xml:space="preserve">           Cota-Parte do ICMS - Principal - Recursos Educação</t>
  </si>
  <si>
    <t xml:space="preserve">           Cota-Parte do ICMS - Principal - Recursos Saúde</t>
  </si>
  <si>
    <t xml:space="preserve">         Cota-Parte do IPVA - Principal</t>
  </si>
  <si>
    <t xml:space="preserve">      Cota-Parte do IPVA</t>
  </si>
  <si>
    <t xml:space="preserve">           Cota-Parte do IPVA - Principal - Recursos Próprios</t>
  </si>
  <si>
    <t xml:space="preserve">           Cota-Parte do IPVA - Principal - Recursos Educação</t>
  </si>
  <si>
    <t xml:space="preserve">           Cota-Parte do IPVA - Principal - Recursos Saúde</t>
  </si>
  <si>
    <t xml:space="preserve">      Cota-Parte do IPI - Municípios</t>
  </si>
  <si>
    <t xml:space="preserve">         Cota-Parte do IPI - Municípios - Principal</t>
  </si>
  <si>
    <t xml:space="preserve">           Cota-Parte do IPI - Municípios - Principal - Recursos Próprios</t>
  </si>
  <si>
    <t xml:space="preserve">           Cota-Parte do IPI - Municípios - Principal - Recursos Educação</t>
  </si>
  <si>
    <t xml:space="preserve">           Cota-Parte do IPI - Municípios - Principal - Recursos Saúde</t>
  </si>
  <si>
    <t xml:space="preserve">      Cota-Parte da Contribuição de Intervenção no Domínio Econômico</t>
  </si>
  <si>
    <t xml:space="preserve">          Cota-Parte da Contribuição de Intervenção no Domínio Econômico - Principal</t>
  </si>
  <si>
    <t xml:space="preserve"> Transferências de Outras Instituições Públicas</t>
  </si>
  <si>
    <t xml:space="preserve">   Transferências de Outras Instituições Públicas - Específica E/M</t>
  </si>
  <si>
    <t xml:space="preserve">    Transferências Recursos do Fundo Manut.Desenv.da Educação Básica e de Valoriz.Prof. da Educação - FUNDEB</t>
  </si>
  <si>
    <t xml:space="preserve">     Transferências Recursos do Fundo Manut.Desenv.da Educação Básica e de Valoriz.Prof. da Educação - FUNDEB</t>
  </si>
  <si>
    <t xml:space="preserve">      Transferências Recursos do Fundo Manut.Desenv.da Educação Básica e de Valoriz.Prof. da Educação - FUNDEB - Principal</t>
  </si>
  <si>
    <t xml:space="preserve">        Transferências de Instituições Privadas</t>
  </si>
  <si>
    <t xml:space="preserve">          Transferências de Instituições Privadas - Principal</t>
  </si>
  <si>
    <t xml:space="preserve">       Transferências de Convênios dos Estados Destinados a Programas de Educação</t>
  </si>
  <si>
    <t xml:space="preserve">          Transferências de Convênios dos Estados Destinados a Programas de Educação - Principal</t>
  </si>
  <si>
    <t xml:space="preserve">       Outras Transferências de Convênios dos Estados </t>
  </si>
  <si>
    <t xml:space="preserve">         Outras Transferências de Convênios dos Estados - Principal</t>
  </si>
  <si>
    <t xml:space="preserve">       Transferências de Convênios da União Destinados a Programas de Educação</t>
  </si>
  <si>
    <t xml:space="preserve">          Transferências de Convênios da União Destinados a Programas de Educação - Principal</t>
  </si>
  <si>
    <t xml:space="preserve">         Outras Transferências de Convênios da União - Principal</t>
  </si>
  <si>
    <t xml:space="preserve">       Outras Transferências de Convênios da União</t>
  </si>
  <si>
    <t xml:space="preserve">      Transferências de Pessoas Físicas</t>
  </si>
  <si>
    <t xml:space="preserve">        Transferências de Pessoas Físicas</t>
  </si>
  <si>
    <t xml:space="preserve">          Transferências de Pessoas Físicas - Principal</t>
  </si>
  <si>
    <t xml:space="preserve">   Indenizações, Restituições e Ressarcimentos</t>
  </si>
  <si>
    <t xml:space="preserve">     Indenizações</t>
  </si>
  <si>
    <t xml:space="preserve">       Indenização por Sinistro</t>
  </si>
  <si>
    <t xml:space="preserve">         Indenização por Sinistro</t>
  </si>
  <si>
    <t xml:space="preserve">           Indenização por Sinistro - Principal</t>
  </si>
  <si>
    <t xml:space="preserve">           Outras Indenizações - Principal</t>
  </si>
  <si>
    <t xml:space="preserve">         Outras Indenizações </t>
  </si>
  <si>
    <t xml:space="preserve">       Outras Indenizações </t>
  </si>
  <si>
    <t xml:space="preserve">     Restituições </t>
  </si>
  <si>
    <t xml:space="preserve">      Outras Restituições </t>
  </si>
  <si>
    <t xml:space="preserve">       Outras Restituições </t>
  </si>
  <si>
    <t xml:space="preserve">         Outras Restituições - Principal</t>
  </si>
  <si>
    <t xml:space="preserve">     Outras Receitas </t>
  </si>
  <si>
    <t xml:space="preserve">       Outras Receitas Primárias </t>
  </si>
  <si>
    <t xml:space="preserve">         Outras Receitas Primárias - Principal</t>
  </si>
  <si>
    <t xml:space="preserve">    Alienação de Títulos Mobiliários</t>
  </si>
  <si>
    <t xml:space="preserve">     Alienação de Títulos Mobiliários</t>
  </si>
  <si>
    <t xml:space="preserve">      Alienação de Títulos Mobiliários</t>
  </si>
  <si>
    <t xml:space="preserve">         Alienação de Outros Bens Móveis</t>
  </si>
  <si>
    <t xml:space="preserve">         Alienação de Bens Destinados a Programas de Educação</t>
  </si>
  <si>
    <t xml:space="preserve">       Transferências de Recursos do Sistema Único de Saúde - SUS</t>
  </si>
  <si>
    <t xml:space="preserve">         Transferências de Recursos do Sistema Único de Saúde - SUS - Principal</t>
  </si>
  <si>
    <t xml:space="preserve">     Transferências de Convênios da União para o Sistema Único de Saúde - SUS</t>
  </si>
  <si>
    <t xml:space="preserve">        Transferências de Convênios da União para o Sistema Único de Saúde - SUS - Principal</t>
  </si>
  <si>
    <t xml:space="preserve">     Transferências de Convênios da União Destinados a Programas de Educação</t>
  </si>
  <si>
    <t xml:space="preserve">        Transferências de Convênios da União Destinados a Programas de Educação - Principal</t>
  </si>
  <si>
    <t xml:space="preserve">     Outras Transferências de Convênios da União </t>
  </si>
  <si>
    <t xml:space="preserve">        Outras Transferências de Convênios da União - Principal</t>
  </si>
  <si>
    <t xml:space="preserve">     Transferências de Convênios dos Estados Destinados a Programas de Educação</t>
  </si>
  <si>
    <t xml:space="preserve">      Transferências de Convênios dos Estados para o Sistema Único de Saúde - SUS</t>
  </si>
  <si>
    <t xml:space="preserve">     Outras Transferências de Convênios dos Estados</t>
  </si>
  <si>
    <t xml:space="preserve">        Outras Transferências de Convênios dos Estados - Principal</t>
  </si>
  <si>
    <t xml:space="preserve">  DEDUÇÕES DA RECEITA CORRENTE</t>
  </si>
  <si>
    <t xml:space="preserve">   (R)IMPOSTOS, TAXAS E CONTRIBUIÇÕES DE MELHORIA</t>
  </si>
  <si>
    <t xml:space="preserve">     (R)DEDUÇÕES DA RECEITA DE IMPOSTOS SOBRE O PATRIMÔNIO            </t>
  </si>
  <si>
    <t xml:space="preserve">    (R)DEDUÇÕES DA RECEITA DE IMPOSTOS</t>
  </si>
  <si>
    <t xml:space="preserve">   (R)DEDUÇÕES DA RECEITA TRANSFERÊNCIA CORRENTE</t>
  </si>
  <si>
    <t xml:space="preserve">      Dedução das Receitas de Transferências</t>
  </si>
  <si>
    <t xml:space="preserve">         Dedução das Transferências da União - Específica E/M</t>
  </si>
  <si>
    <t xml:space="preserve">           Dedução Participação na Receita da União </t>
  </si>
  <si>
    <t xml:space="preserve">             Dedução Cota-Parte do Fundo de Participação dos Estados e do Distrito Federal</t>
  </si>
  <si>
    <t xml:space="preserve">               Dedução Cota-Parte do Fundo de Participação dos Estados e do Distrito Federal - Principal</t>
  </si>
  <si>
    <t xml:space="preserve">             Dedução Cota-Parte do Imposto sobre a Propriedade Territorial Rural</t>
  </si>
  <si>
    <t xml:space="preserve">        Transferencia Financeira ICMS - Desoneração-L.C. N. 87/96 </t>
  </si>
  <si>
    <t xml:space="preserve">             Dedução Transferencia Financeira ICMS - Desoneração-L.C. N. 87/96 </t>
  </si>
  <si>
    <t xml:space="preserve">      Dedução de Transferências dos Estados e do Distrito Dederal e de sua Entidades</t>
  </si>
  <si>
    <t xml:space="preserve">         Dedução das Transferências dos Estados - Específica E/M</t>
  </si>
  <si>
    <t xml:space="preserve">           Dedução Participação na Receita dos Estados</t>
  </si>
  <si>
    <t xml:space="preserve">             Dedução Cota-Parte do ICMS</t>
  </si>
  <si>
    <t xml:space="preserve">             Dedução Cota-Parte do IPVA</t>
  </si>
  <si>
    <t xml:space="preserve">             Dedução Cota-Parte do IPI - Municípios </t>
  </si>
  <si>
    <t xml:space="preserve">       Dedução de Impostos Específicos de Estados/DF/Municípios</t>
  </si>
  <si>
    <t xml:space="preserve">         Dedução de Impostos sobre o Patrimônio para Estados/DF/Municípios</t>
  </si>
  <si>
    <t xml:space="preserve">           Dedução Imposto s/ Propriedade Predial e Territoral Urbana - IPTU    </t>
  </si>
  <si>
    <t xml:space="preserve">           Dedução Taxa de Fiscalização em Comércios, Indústrias e Prestadores de Serviços</t>
  </si>
  <si>
    <t xml:space="preserve">       Imposto s/ Propriedade Predial e Territorial Urbana - MULTAS E JUROS</t>
  </si>
  <si>
    <t xml:space="preserve">       Imposto s/ Propriedade Predial e Territorrial Urbana - DÍVIDA ATIVA - MULTAS E JUROS</t>
  </si>
  <si>
    <t xml:space="preserve">    Impostos sobre o Patrimônio para Estados/DF/ Municípios</t>
  </si>
  <si>
    <t xml:space="preserve">     Imposto s/ Propriedade Predial e Territoral Urbana </t>
  </si>
  <si>
    <t xml:space="preserve">    Imposto sobre Servicos de Qualquer Natureza          </t>
  </si>
  <si>
    <t xml:space="preserve">     Outros Impostos </t>
  </si>
  <si>
    <t xml:space="preserve">    Outros Impostos </t>
  </si>
  <si>
    <t xml:space="preserve">      Outros Impostos </t>
  </si>
  <si>
    <t xml:space="preserve">         Outros Impostos - Multas e Juros</t>
  </si>
  <si>
    <t xml:space="preserve">         Outros Impostos - Dívida Ativa</t>
  </si>
  <si>
    <t xml:space="preserve">         Outros Impostos - Dívida Ativa - Multas e Juros</t>
  </si>
  <si>
    <t xml:space="preserve">         Outros Impostos - Principal </t>
  </si>
  <si>
    <t xml:space="preserve">  CONTRIBUIÇÃO DE MELHORIA </t>
  </si>
  <si>
    <t xml:space="preserve">    Participacoes na Receita da União                 </t>
  </si>
  <si>
    <t xml:space="preserve">   Transferências da Uniao - Específica E/M</t>
  </si>
  <si>
    <t xml:space="preserve">  Transferências da Uniao e de suas Entidades                          </t>
  </si>
  <si>
    <t xml:space="preserve">       Cota-Parte Fundo Participação dos Municipios - Cota Mensal - Principal    </t>
  </si>
  <si>
    <t xml:space="preserve">         Cota-Parte Fundo Participação dos Municipios - 1% Cota entregue no mês de dezembro</t>
  </si>
  <si>
    <t xml:space="preserve">         Cota-Parte Fundo Participação dos Municipios - 1% Cota entregue no mês de julho</t>
  </si>
  <si>
    <t xml:space="preserve">      Cota-Parte Fundo Participação dos Municipios - FPM</t>
  </si>
  <si>
    <t xml:space="preserve">     Cota-Parte do Imposto sobre a Propriedade Territorial Rural - ITR</t>
  </si>
  <si>
    <t xml:space="preserve">         FUNDEB - Remuneração dos Profissionais da Educação Básica - Mínimo 60%</t>
  </si>
  <si>
    <t xml:space="preserve">         FUNDEB - Remuneração dos Profissionais da Educação Básica - Mínimo 40%</t>
  </si>
  <si>
    <t xml:space="preserve">  Transferências de Instituições Privadas</t>
  </si>
  <si>
    <t xml:space="preserve">           Taxas de Limpeza Pública</t>
  </si>
  <si>
    <t xml:space="preserve">           Taxas de Prevenção Contra Sinistros - TPCS - Principal</t>
  </si>
  <si>
    <t xml:space="preserve">           Outras Taxas Pela Prestacao de Servicos </t>
  </si>
  <si>
    <t xml:space="preserve">        Outras Transferências dos Estados - Principal</t>
  </si>
  <si>
    <t xml:space="preserve">     Outras Transferências dos Estados</t>
  </si>
  <si>
    <t xml:space="preserve">          Programa de Proteção Social Básica</t>
  </si>
  <si>
    <t xml:space="preserve">          Programa de Proteção Benefícios Eventuais</t>
  </si>
  <si>
    <t xml:space="preserve">          Outras Transferências do FNAS - Estado</t>
  </si>
  <si>
    <t xml:space="preserve">   Transferência da Compensação Financeira pela Exploração Recursos Naturais</t>
  </si>
  <si>
    <t xml:space="preserve">      Cota-Parte da Compensação Financeira de Recursos Minerais - CEFEM</t>
  </si>
  <si>
    <t xml:space="preserve">      Cota-Parte do Fundo Especial do Petróleo - FEP</t>
  </si>
  <si>
    <t xml:space="preserve">    Transferências de Convênios da União e de suas Entidades</t>
  </si>
  <si>
    <t xml:space="preserve">    Transferências de Convênios dos Estados e do Distrito Federal e de suas Entidades</t>
  </si>
  <si>
    <t xml:space="preserve">   Transferências dos Estados, Distrito Federal e de suas Entidades</t>
  </si>
  <si>
    <t xml:space="preserve">        Transferências de Convênios dos Estados Destinados a Programas de Educação - Principal</t>
  </si>
  <si>
    <t xml:space="preserve">  Transferências dos Estados e do Distrito Federal e de suas Entidades</t>
  </si>
  <si>
    <t xml:space="preserve">   Transferências da União</t>
  </si>
  <si>
    <t xml:space="preserve">  Transferências da União e de suas Entidades</t>
  </si>
  <si>
    <t xml:space="preserve">             Dedução Imposto s/ Propriedade Predial e Territoral Urbana - IPTU - Principal</t>
  </si>
  <si>
    <t xml:space="preserve">                Dedução Cota-Parte do ICMS - Principal</t>
  </si>
  <si>
    <t xml:space="preserve">                Dedução Cota-Parte do IPVA - Principal</t>
  </si>
  <si>
    <t xml:space="preserve">                Dedução Cota-Parte do IPI - Municípios  - Principal</t>
  </si>
  <si>
    <t xml:space="preserve">            Deduções de Taxas de Limpeza Pública</t>
  </si>
  <si>
    <t xml:space="preserve">      Deduções de Taxas pela Prestação de Serviços</t>
  </si>
  <si>
    <t xml:space="preserve">         Rec. De Remun. De Dep. Banc. Rec. Vinc. - Atenção Básica</t>
  </si>
  <si>
    <t xml:space="preserve">         Rec. De Remun. De Dep. Banc. Rec. Vinc. - MAC</t>
  </si>
  <si>
    <t xml:space="preserve">         Rec. De Remun. De Dep. Banc. Rec. Vinc. - Farmácia Básica/UNIÃO</t>
  </si>
  <si>
    <t xml:space="preserve">         Rec. De Remun. De Dep. Banc. Rec. Vinc. - Gestão do SUS</t>
  </si>
  <si>
    <t xml:space="preserve">         Rec. De Remun. De Dep. Banc. Rec. Vinc. - Outros Recursos do FNS (União)</t>
  </si>
  <si>
    <t xml:space="preserve">         Rec. De Remun. De Dep. Banc. Rec. Vinc. - ESTADUAL</t>
  </si>
  <si>
    <t xml:space="preserve">         Rec. De Remun. De Dep. Banc. Rec. Vinc. - FEDERAL</t>
  </si>
  <si>
    <t xml:space="preserve">         Rec. De Remun. De Dep. Banc. Rec. Vinc. - Farmácia Básica/ESTADO</t>
  </si>
  <si>
    <t xml:space="preserve">         Rec. De Remun. De Dep. Banc. Rec. Vinc. - Outros Recursos do FNS (Estado)</t>
  </si>
  <si>
    <t xml:space="preserve">         Rec. De Remun. De Dep. Banc. Rec. Vinc. - ALIENAÇÃO DE BENS</t>
  </si>
  <si>
    <t>0.2.74</t>
  </si>
  <si>
    <t xml:space="preserve">         Remuneração de Depósitos Bancários - Recursos Não Vinculados</t>
  </si>
  <si>
    <t xml:space="preserve">        Transferências de Convênios dos Estados para o Sistema Único de Saúde - SUS - Principal</t>
  </si>
  <si>
    <t xml:space="preserve">    Transferências de Recursos do Sistema Único de Saúde - SUS</t>
  </si>
  <si>
    <t xml:space="preserve">  Transferências de Convênios da União e de suas Entidades</t>
  </si>
  <si>
    <t xml:space="preserve">   Transferências de Convênios dos Estados e do Distrito Federal e de suas Entidades</t>
  </si>
  <si>
    <t xml:space="preserve">     Transferências de Recursos do Sistema Único de Saúde - SUS - Repasses Fundo a Fundo</t>
  </si>
  <si>
    <t xml:space="preserve">         Piso de Atencao Basica (PAB Fixo)</t>
  </si>
  <si>
    <t xml:space="preserve">         Programa Saúde Bucal - PSB</t>
  </si>
  <si>
    <t xml:space="preserve">         Programa Núcleo de Apoio à Saúde da Família - NASF</t>
  </si>
  <si>
    <t xml:space="preserve">         Programa de Melhoria do Acesso e da Qualidade - PMAQ</t>
  </si>
  <si>
    <t xml:space="preserve">         Programa de Vigilancia em Saúde - PVS</t>
  </si>
  <si>
    <t xml:space="preserve">         Programa da Farmácia Básica - PFB - UNIÃO</t>
  </si>
  <si>
    <t xml:space="preserve">         Programa Academia em Saúde</t>
  </si>
  <si>
    <t xml:space="preserve">         Outras Transferências do SUS - União</t>
  </si>
  <si>
    <t xml:space="preserve">   Transferência de Recursos do Estado para Programas de Saúde - Repasse Fundo a Fundo</t>
  </si>
  <si>
    <t xml:space="preserve">      Transferências de Recursos do Sistema Único de Saúde - SUS - Repasses Fundo a Fundo - Principal</t>
  </si>
  <si>
    <t xml:space="preserve">         Programa Co-Financiamento</t>
  </si>
  <si>
    <t xml:space="preserve">         Outras Transferências do SUS - Estado</t>
  </si>
  <si>
    <t xml:space="preserve">       Transferência de Recursos do Estado para Programas de Saúde - Repasse Fundo a Fundo - Principal</t>
  </si>
  <si>
    <t xml:space="preserve">     Transferência de Recursos do Estado para Programas de Saúde - Repasse Fundo a Fundo</t>
  </si>
  <si>
    <t xml:space="preserve">         Programa Assistência Farmacêutica Básica - PFB - ESTADO</t>
  </si>
  <si>
    <t xml:space="preserve">         Programa de Agentes Comunit.da Saúde -PACS</t>
  </si>
  <si>
    <t xml:space="preserve">         Programa de Saúde Na Escola - PSE</t>
  </si>
  <si>
    <t xml:space="preserve">         Rec. De Remun. De Dep. Banc. Rec. Vinc. - Vigilância em Saúde/Epidemiologia-PVS</t>
  </si>
  <si>
    <t xml:space="preserve">         Programa de Média e Alta Complexidade - MAC - UNIÃO</t>
  </si>
  <si>
    <t xml:space="preserve">         Programa de Média e Alta Complexidade - MAC - ESTADO</t>
  </si>
  <si>
    <t xml:space="preserve">         Programa Vigilancia Nutricional - SISVAN</t>
  </si>
  <si>
    <t xml:space="preserve">         Programa de Vigilância Epidemiologia - PVE</t>
  </si>
  <si>
    <t>COMPROMISSOS DE GESTÃO</t>
  </si>
  <si>
    <t>PROMOÇÃO, PREVENÇÃO E SAÚDE PARA TODOS</t>
  </si>
  <si>
    <t>GESTÃO ADMINISTRATIVA DOS GABINETES</t>
  </si>
  <si>
    <t xml:space="preserve">        Imposto sobre a Renda - Retido na Fonte - Trabalho Principal - Recursos Próprios</t>
  </si>
  <si>
    <t xml:space="preserve">        Imposto sobre a Renda - Retido na Fonte - Trabalho Principal - Recursos Educação</t>
  </si>
  <si>
    <t xml:space="preserve">        Imposto sobre a Renda - Retido na Fonte - Trabalho Principal - Recursos Saúde</t>
  </si>
  <si>
    <t xml:space="preserve">         Imposto s/ Propriedade Predial e Territorrial Urbana - Recursos Próprios</t>
  </si>
  <si>
    <t xml:space="preserve">         Imposto s/ Propriedade Predial e Territorrial Urbana - Recursos Educação</t>
  </si>
  <si>
    <t xml:space="preserve">         Imposto s/ Propriedade Predial e Territorrial Urbana - Recursos Saúde</t>
  </si>
  <si>
    <t xml:space="preserve">         Imposto s/ Propriedade Predial e Territorrial Urbana - Multas e Juros - Recursos Próprios</t>
  </si>
  <si>
    <t xml:space="preserve">         Imposto s/ Propriedade Predial e Territorrial Urbana - Multas e Juros - Recursos Educação</t>
  </si>
  <si>
    <t xml:space="preserve">         Imposto s/ Propriedade Predial e Territorrial Urbana - Multas e Juros - Recursos Saúde</t>
  </si>
  <si>
    <t xml:space="preserve">         Imposto s/ Propriedade Predial e Territorrial Urbana - Dívida Ativa - Recursos Próprios</t>
  </si>
  <si>
    <t xml:space="preserve">         Imposto s/ Propriedade Predial e Territorrial Urbana - Dívida Ativa - Recursos Educação</t>
  </si>
  <si>
    <t xml:space="preserve">         Imposto s/ Propriedade Predial e Territorrial Urbana - Dívida Ativa - Recursos Saúde</t>
  </si>
  <si>
    <t xml:space="preserve">         Imposto s/ Propriedade Predial e Territ.Urbana - Dívida Ativa - Multa e Juros - Recursos Próprios</t>
  </si>
  <si>
    <t xml:space="preserve">         Imposto s/ Propriedade Predial e Territ.Urbana - Dívida Ativa - Multa e Juros - Recursos Educação</t>
  </si>
  <si>
    <t xml:space="preserve">         Imposto s/ Propriedade Predial e Territ.Urbana - Dívida Ativa - Multa e Juros - Recursos Saúde</t>
  </si>
  <si>
    <t xml:space="preserve">         Imp.s/Transm."Inter Vivos" de Bens Imoveis e Direitos Reais s/ Imóveis - Recursos Próprios</t>
  </si>
  <si>
    <t xml:space="preserve">         Imp.s/Transm."Inter Vivos" de Bens Imoveis e Direitos Reais s/ Imóveis - Recursos Educação</t>
  </si>
  <si>
    <t xml:space="preserve">         Imp.s/Transm."Inter Vivos" de Bens Imoveis e Direitos Reais s/ Imóveis - Recursos Saúde</t>
  </si>
  <si>
    <t xml:space="preserve">         Imposto s/ Servicos de Qualquer Natureza - Recursos Próprios</t>
  </si>
  <si>
    <t xml:space="preserve">         Imposto s/ Servicos de Qualquer Natureza - Recursos Educação</t>
  </si>
  <si>
    <t xml:space="preserve">         Imposto s/ Servicos de Qualquer Natureza - Recursos Saúde</t>
  </si>
  <si>
    <t xml:space="preserve">         Imposto s/ Servicos de Qualquer Natureza - Multas e Juros - Recursos Próprios</t>
  </si>
  <si>
    <t xml:space="preserve">         Imposto s/ Servicos de Qualquer Natureza - Multas e Juros - Recursos Educação</t>
  </si>
  <si>
    <t xml:space="preserve">         Imposto s/ Servicos de Qualquer Natureza - Multas e Juros - Recursos Saúde</t>
  </si>
  <si>
    <t xml:space="preserve">         Imposto sobre Servicos de Qualquer Natureza - Dívida Ativa - Recursos Próprios</t>
  </si>
  <si>
    <t xml:space="preserve">         Imposto sobre Servicos de Qualquer Natureza - Dívida Ativa - Recursos Educação</t>
  </si>
  <si>
    <t xml:space="preserve">         Imposto sobre Servicos de Qualquer Natureza - Dívida Ativa - Recursos Saúde</t>
  </si>
  <si>
    <t xml:space="preserve">         Imposto s/ Servicos de Qualquer Natureza - Dívida Ativa - Multas e Juros  - Recursos Próprios</t>
  </si>
  <si>
    <t xml:space="preserve">         Imposto s/ Servicos de Qualquer Natureza - Dívida Ativa - Multas e Juros - Recursos Educação</t>
  </si>
  <si>
    <t xml:space="preserve">         Imposto s/ Servicos de Qualquer Natureza - Dívida Ativa - Multas e Juros - Recursos Saúde</t>
  </si>
  <si>
    <t xml:space="preserve">         Cota-Parte Fundo Partic.dos Municipios - Cota Mensal - Recursos Próprios</t>
  </si>
  <si>
    <t xml:space="preserve">         Cota-Parte Fundo Partic.dos Municipios - Cota Mensal - Recursos Educação</t>
  </si>
  <si>
    <t xml:space="preserve">         Cota-Parte Fundo Partic.dos Municipios - Cota Mensal - Recursos Saúde</t>
  </si>
  <si>
    <t xml:space="preserve">         Cota-Parte do Imposto sobre a Propriedade Territorial Rural - Recursos Próprios</t>
  </si>
  <si>
    <t xml:space="preserve">         Cota-Parte do Imposto sobre a Propriedade Territorial Rural - Recursos Educação</t>
  </si>
  <si>
    <t xml:space="preserve">         Cota-Parte do Imposto sobre a Propriedade Territorial Rural - Recursos Saúde</t>
  </si>
  <si>
    <t>0 021</t>
  </si>
  <si>
    <t>ADMINISTRAR E PLANEJAR</t>
  </si>
  <si>
    <t>TURISMO E CULTURA AO CIDADÃO - GESTÃO</t>
  </si>
  <si>
    <t>MAIS ESPORTES</t>
  </si>
  <si>
    <t>MAIS ESPORTES - GESTÃO</t>
  </si>
  <si>
    <t>DESENVOLVIMENTO URBANO, TRANSPORTES E OBRAS</t>
  </si>
  <si>
    <t>DESENVOLVIMENTO URBANO, TRANSPORTES E OBRAS - GESTÃO</t>
  </si>
  <si>
    <r>
      <t xml:space="preserve">     Transferencia Financeira do ICMS - Desoneração - L.C. N</t>
    </r>
    <r>
      <rPr>
        <b/>
        <sz val="10"/>
        <rFont val="Calibri"/>
        <family val="2"/>
      </rPr>
      <t>º</t>
    </r>
    <r>
      <rPr>
        <b/>
        <sz val="10"/>
        <rFont val="Arial"/>
        <family val="2"/>
      </rPr>
      <t>. 87/96</t>
    </r>
  </si>
  <si>
    <t xml:space="preserve"> OUTRAS RECEITAS CORRENTES</t>
  </si>
  <si>
    <t xml:space="preserve">         Remuneração de Depósitos Bancários Recursos Vinculados - FNAS/ESTADO</t>
  </si>
  <si>
    <t xml:space="preserve">         Remuneração de Depósitos Bancários Recursos Vinculados - FNAS/UNIÃO</t>
  </si>
  <si>
    <t xml:space="preserve">         Remuneração de Depósitos Bancários Recursos Vinculados - FNAS/BL BF</t>
  </si>
  <si>
    <t>Programa Assistência Farmacêutica Básica - PFB - ESTADO</t>
  </si>
  <si>
    <t xml:space="preserve">         Programa Estratégica da Saúde da Família - ESF</t>
  </si>
  <si>
    <t>Alienação de Bens Destinados a Programas de Educação</t>
  </si>
  <si>
    <t>FUNDEB - Remuneração dos Profissionais da Educação Básica - Mínimo 40%</t>
  </si>
  <si>
    <t xml:space="preserve">        Taxas de Inspeção, Controle e Fiscalização - Principal</t>
  </si>
  <si>
    <t xml:space="preserve">       Taxas de Inspeção, Controle e Fiscalização </t>
  </si>
  <si>
    <t xml:space="preserve">            Taxa de Licença para Execução de Obras</t>
  </si>
  <si>
    <t xml:space="preserve">         Taxa de Cemitério</t>
  </si>
  <si>
    <t xml:space="preserve">          Outros Serviços Administrativos</t>
  </si>
  <si>
    <t xml:space="preserve">       Serviços Administrativos e Comerciais Gerais - Principal</t>
  </si>
  <si>
    <t xml:space="preserve">     Serviços Administrativos e Comerciais Gerais </t>
  </si>
  <si>
    <t xml:space="preserve">            Transferências de Instituições Privadas - FIA</t>
  </si>
  <si>
    <t xml:space="preserve">            Outras Transferências ao FIA</t>
  </si>
  <si>
    <t xml:space="preserve">        Operações de Crédito Contratuais - Mercado Interno - Principal</t>
  </si>
  <si>
    <t xml:space="preserve">      Operações de Crédito Contratuais - Mercado Interno</t>
  </si>
  <si>
    <t xml:space="preserve">    Operações de Créditos Contratuais - Mercado Interno</t>
  </si>
  <si>
    <t xml:space="preserve">    Alienação de Bens Móveis e Semoventes</t>
  </si>
  <si>
    <t xml:space="preserve">     Alienação de Bens Móveis e Semoventes </t>
  </si>
  <si>
    <t xml:space="preserve">      Alienação de Bens Móveis e Semoventes - Principal</t>
  </si>
  <si>
    <t xml:space="preserve">            Taxa de Funcion. Estab Comerc/Indúst/Prestação de Serviços</t>
  </si>
  <si>
    <t xml:space="preserve">             Taxa de Funcion. Estab Comerc/Indúst/Prestação de Serviços</t>
  </si>
  <si>
    <t xml:space="preserve">               Dedução Cota-Parte do Transferencia Financeira ICMS - Desoneração-L.C. N. 87/96  - Principal</t>
  </si>
  <si>
    <t xml:space="preserve">               Dedução Cota-Parte do Imposto sobre a Propriedade Territorial Rural - Principal</t>
  </si>
  <si>
    <t xml:space="preserve"> DEDUÇÕES DA RECEITA E RECURSOS ARRECADADOS</t>
  </si>
  <si>
    <t>LEI DE DIRETRIZES ORÇAMENTÁRIAS PARA 2018</t>
  </si>
  <si>
    <t>Consolidado</t>
  </si>
  <si>
    <t>Anexo I.4 - Demonstrativo da memória de Cálculo das Metas Fiscais de Despesa</t>
  </si>
  <si>
    <t>DEMONSTRATIVO DA ORIGEM E DESTINAÇÃO DOS RECURSOS PREVISTOS PARA 2018</t>
  </si>
  <si>
    <t>METAS FISCAIS - RESULTADO PRIMÁRIO</t>
  </si>
  <si>
    <t>RECEITA TOTAL</t>
  </si>
  <si>
    <t xml:space="preserve">   ( -) Rendimentos de Aplicações Financeiras</t>
  </si>
  <si>
    <t xml:space="preserve">   ( -) Operações de Crédito</t>
  </si>
  <si>
    <t xml:space="preserve">   ( -) Alienação de Bens</t>
  </si>
  <si>
    <t xml:space="preserve">   ( -) Amortização de Empréstimos</t>
  </si>
  <si>
    <t xml:space="preserve">   RECEITA FISCAL LÍQUIDA (I)</t>
  </si>
  <si>
    <t>DESPESA TOTAL</t>
  </si>
  <si>
    <t xml:space="preserve">   ( -) Juros e Encargos da Dívida</t>
  </si>
  <si>
    <t xml:space="preserve">   ( -) Concessão de Empréstimos</t>
  </si>
  <si>
    <t xml:space="preserve">   ( -) Aquisição de Título de Capital Integralizado</t>
  </si>
  <si>
    <t xml:space="preserve">   ( -) Amortização de Dívida</t>
  </si>
  <si>
    <t xml:space="preserve">   (+) Reserva de Contingência</t>
  </si>
  <si>
    <t xml:space="preserve">   DESPESA FISCAL LÍQUIDA (II)</t>
  </si>
  <si>
    <t>RESULTADO PRIMÁRIO (I - II)</t>
  </si>
  <si>
    <t>DÍVIDA CONSOLIDADA (I)</t>
  </si>
  <si>
    <t>DEDUÇÕES (II)</t>
  </si>
  <si>
    <t xml:space="preserve">   Ativo Disponível </t>
  </si>
  <si>
    <t xml:space="preserve">   Haveres Financeiros</t>
  </si>
  <si>
    <t xml:space="preserve">   DÍVIDA CONSOLIDADA LÍQUIDA (III= I - II)</t>
  </si>
  <si>
    <t xml:space="preserve">   Receitas de Privatizações (IV)</t>
  </si>
  <si>
    <t xml:space="preserve">   Passivos Reconhecidos (V)</t>
  </si>
  <si>
    <t xml:space="preserve">   DÍVIDA FISCAL LÍQUIDA (VI= III + IV - V)</t>
  </si>
  <si>
    <t>RESULTADO NOMINAL (VI de 2018 - V de 2017)</t>
  </si>
  <si>
    <t>DESPESAS DE CAPITAL</t>
  </si>
  <si>
    <t>DESPESAS CORRENTES</t>
  </si>
  <si>
    <t>SETOR/PROGRAMA/BENEFICIÁRIO</t>
  </si>
  <si>
    <t>RENÚNCIA DE RECEITA</t>
  </si>
  <si>
    <t>COMPENSAÇÃO</t>
  </si>
  <si>
    <t>TRIBUTO</t>
  </si>
  <si>
    <r>
      <t>1-</t>
    </r>
    <r>
      <rPr>
        <sz val="10"/>
        <rFont val="Arial"/>
        <family val="0"/>
      </rPr>
      <t xml:space="preserve"> Descontos para pagamento do carnê de IPTU em cota única</t>
    </r>
  </si>
  <si>
    <t>IPTU</t>
  </si>
  <si>
    <t>Dispensada, conforme</t>
  </si>
  <si>
    <r>
      <t>2-</t>
    </r>
    <r>
      <rPr>
        <sz val="10"/>
        <rFont val="Arial"/>
        <family val="0"/>
      </rPr>
      <t xml:space="preserve"> Descontos para pagamento de taxas em cota única</t>
    </r>
  </si>
  <si>
    <t>Poder Polícia/Pret.Serv.</t>
  </si>
  <si>
    <r>
      <t xml:space="preserve">3- </t>
    </r>
    <r>
      <rPr>
        <sz val="10"/>
        <rFont val="Arial"/>
        <family val="0"/>
      </rPr>
      <t>Descontos de multas e juros para Pagamento da Dívda Ativa</t>
    </r>
  </si>
  <si>
    <t>Dívda Ativa</t>
  </si>
  <si>
    <t>artigo 14, I da LRF</t>
  </si>
  <si>
    <t>PROJETADA</t>
  </si>
  <si>
    <t>Despesa Pessoal e Encargos</t>
  </si>
  <si>
    <t xml:space="preserve"> </t>
  </si>
  <si>
    <t>TOTAIS</t>
  </si>
  <si>
    <t xml:space="preserve">          Serviços de Fornecimento de Água</t>
  </si>
  <si>
    <t>Outras Despesas Correntes</t>
  </si>
  <si>
    <t xml:space="preserve">   ( -) Restos a Pagar Processados (Exceto Precatórios)</t>
  </si>
  <si>
    <t>Anexo II - ORÇAMENTO DA RECEITA COM IDENTIFICAÇÃO DAS DESTINAÇÕES</t>
  </si>
  <si>
    <t>LEI ORÇAMENTÁRIA ANUAL PARA 2018</t>
  </si>
  <si>
    <t>Anexo I - DEMONSTRATIVO DA EVOLUÇÃO DA RECEITA - Art. 12 da LRF</t>
  </si>
  <si>
    <t>QUADRO DEMONSTRATIVO DA EVOLUÇÃO DA RECEITA</t>
  </si>
  <si>
    <t>PREVISTA</t>
  </si>
  <si>
    <t xml:space="preserve">           Remuneração de Dep. Banc.de Rec. Vinculados - SCFV</t>
  </si>
  <si>
    <t xml:space="preserve">         Remuneração de Dep. Banc.de Rec. Vinculados - ALIENAÇÃO DE BENS</t>
  </si>
  <si>
    <t>Legenda da Destinação de Recursos - DR:</t>
  </si>
  <si>
    <t xml:space="preserve">Prefeitura Municipal </t>
  </si>
  <si>
    <t>0.1.00 - Recursos Ordinários</t>
  </si>
  <si>
    <t>0.1.01 - Recursos Ordinários - 25% da Prefeitura</t>
  </si>
  <si>
    <t>0.1.16 - Cota-Parte da Contrib.de Intervenção no Dom.Econômico - CIDE</t>
  </si>
  <si>
    <t>0.1.17 - Contrib.p/ Custeio do Serviço de Iluminação Pública - COSIP</t>
  </si>
  <si>
    <t>0.1.18 - FUNDEB - Remuneração dos Profissionais do Magistério - Mínimo 60%</t>
  </si>
  <si>
    <t>0.1.19 - FUNDEB - Transferências de Recursos - Máximo 40%</t>
  </si>
  <si>
    <t>0.1.22 - Transferências de Convênios - Educação</t>
  </si>
  <si>
    <t>0.1.39 - Outras Transf.Decorrentes de Comp.Financeira pela Expl.de Recursos Naturais - CEFEM</t>
  </si>
  <si>
    <t>0.1.44 - Fundo Especial de Petróleo - FEP</t>
  </si>
  <si>
    <t>0.1.52 - Outras Transf. de Recursos para o Fundo de Assistência Social - FMAS - UNIÃO</t>
  </si>
  <si>
    <t>0.1.53 - Outras Transf. de Recursos para o Fundo de Assistência Social - FMAS - ESTADO</t>
  </si>
  <si>
    <t>0.1.58 - Transferência do Salário Educação</t>
  </si>
  <si>
    <t>0.1.59 - Programa Dinheiro Direto na Escola - PDDE</t>
  </si>
  <si>
    <t>0.1.60 - Programa Nacional de Alimentação Escolar - PNAE</t>
  </si>
  <si>
    <t>0.1.61 - Programa Nacional de Apoio ao Transporte Escolar - PNATE</t>
  </si>
  <si>
    <t>0.1.62 - Transf. Diretas do FNDE referentes ao - BRASIL CARINHOSO - União</t>
  </si>
  <si>
    <t>0.1.63 - Bolsa Família - BL BF</t>
  </si>
  <si>
    <t>0.1.78 - FIA Dmais Recursos</t>
  </si>
  <si>
    <t xml:space="preserve">0.1.83 - Operações de Créditos Destinados a Outros Programas </t>
  </si>
  <si>
    <t>0.1.87 - Alienação de Bens destinados a Programas da Educação Básica</t>
  </si>
  <si>
    <t>0.1.89 - Alienação de Bens destinados a Outros Programas</t>
  </si>
  <si>
    <t>0.1.94 - Transferências de Recursos de Convênio da União</t>
  </si>
  <si>
    <t>0.1.95 - Transferências de Recursos de Convênio do Estado</t>
  </si>
  <si>
    <t>0.1.96 - Transferências de Recursos Destinados a Programas Educação</t>
  </si>
  <si>
    <t>0.1.97 - Transf. de Convênios dos Estados destinados a Programas de Educação</t>
  </si>
  <si>
    <t>Fundo Municipal de Saúde</t>
  </si>
  <si>
    <t>0.1.02 - Recursos Ordinários - 15% Transferência da Prefeitura</t>
  </si>
  <si>
    <t>0.2.00 - Recursos Ordinários - F.M.Saúde</t>
  </si>
  <si>
    <t>0.2.64 - Atenção Básica</t>
  </si>
  <si>
    <t>0.2.65 - Programa Média e Alta Complexidade - MAC</t>
  </si>
  <si>
    <t>0.2.66 - Vigilância em Saúde</t>
  </si>
  <si>
    <t>0.2.67 - Assistência Farmacêutica Básica - UNIÃO</t>
  </si>
  <si>
    <t>0.2.70 - Gestão do SUS</t>
  </si>
  <si>
    <t>0.2.71 - Outros Recursos do Fundo Nacional de Saúde- UNIÃO</t>
  </si>
  <si>
    <t>0.2.72 - Outras Transferências do SUS - Estado</t>
  </si>
  <si>
    <t>0.2.74 - Outros Transferências do SUS - Estado;</t>
  </si>
  <si>
    <t>0.2.88 - Alienação de Bens</t>
  </si>
  <si>
    <t>0.2.98 - Transferências de Recursos de Convênio da União;</t>
  </si>
  <si>
    <t>0.2.99 - Transferências de Recursos de Convênio do Estado</t>
  </si>
  <si>
    <t>Sistema de Abastecimento Municipal de Água e Esgoto-SAMAE</t>
  </si>
  <si>
    <t>0.2.00 - Recursos Ordinários</t>
  </si>
  <si>
    <t>0.2.89 - Alienação de Bens destinados a Outros Programas</t>
  </si>
  <si>
    <t>0.2.94 - Transferências de Recursos de Convênio da União</t>
  </si>
  <si>
    <t>0.2.95 - Transferências de Recursos de Convênio do Estado</t>
  </si>
  <si>
    <t>Anexo III - TEBELA DAS DESTINAÇÕES DE RECURSOS</t>
  </si>
  <si>
    <t>Anexo VI - ESTIMATIVA DO IMPACTO ORÇAMENTÁRIO-FÍSICO PARA RENÚNCIA DE RECEITA</t>
  </si>
  <si>
    <t xml:space="preserve">Anexo VII - DEMONSTRATIVO DA MARGEM DE EXPANSÃO </t>
  </si>
  <si>
    <t>DAS DESPESAS OBRIGATÓRIAS DE CARÁTER CONTINUADO</t>
  </si>
  <si>
    <t>Outras Despesas de Custeio</t>
  </si>
  <si>
    <t>EXERCÍCIO 2018</t>
  </si>
  <si>
    <t>Anexo XIII - DEMONSTRATIVO DA APURAÇÃO DO RESULTADO NOMINAL</t>
  </si>
  <si>
    <t>Anexo XIV - DEMONSTRATIVO DA APURAÇÃO DO RESULTADO PRIMÁRIO</t>
  </si>
  <si>
    <t>Anexo VIII - DEMONSTRATIVO DA EVOLUÇÃO DA DESPESA</t>
  </si>
  <si>
    <t>Realizada</t>
  </si>
  <si>
    <t>Projetada</t>
  </si>
  <si>
    <t>Pessoal e Encargos Sociais</t>
  </si>
  <si>
    <t>Juros e Encargos da Dívida</t>
  </si>
  <si>
    <t>Investimentos</t>
  </si>
  <si>
    <t>Amortização da Dívida</t>
  </si>
  <si>
    <t>Transferências Financeiras Concedidas para o FMS</t>
  </si>
  <si>
    <t>Transferências Financeiras Concedidas para a CÂMARA</t>
  </si>
  <si>
    <t>Transferências Financeiras Concedidas para o SAMAE</t>
  </si>
  <si>
    <t>SAMAE-SERVIÇO AUTÔNOMO MUNICIPAL DE ÁGUA E ESGOTO</t>
  </si>
  <si>
    <t>DEMONSTRATIVO DAS METAS FÍSICAS E FISCAIS POR INICIATIVAS</t>
  </si>
  <si>
    <t>PROGRAMAS/AÇÕES</t>
  </si>
  <si>
    <t>PRODUTO</t>
  </si>
  <si>
    <t xml:space="preserve">UNIDADE </t>
  </si>
  <si>
    <t>METAS FÍSICAS</t>
  </si>
  <si>
    <t>METAS FINANCEIRAS</t>
  </si>
  <si>
    <t>MEDIDA</t>
  </si>
  <si>
    <t>PPA 2018/2021</t>
  </si>
  <si>
    <t>LDO/2018</t>
  </si>
  <si>
    <r>
      <t>1.002 -</t>
    </r>
    <r>
      <rPr>
        <sz val="10"/>
        <rFont val="Arial"/>
        <family val="2"/>
      </rPr>
      <t xml:space="preserve"> Aquisição de Veículo</t>
    </r>
  </si>
  <si>
    <t>Veículo</t>
  </si>
  <si>
    <t>Unidade</t>
  </si>
  <si>
    <r>
      <t>2.002</t>
    </r>
    <r>
      <rPr>
        <sz val="10"/>
        <rFont val="Arial"/>
        <family val="2"/>
      </rPr>
      <t xml:space="preserve"> - Manutenção do Gabinete do Prefeito e Vice Prefeito</t>
    </r>
  </si>
  <si>
    <t>Diversos</t>
  </si>
  <si>
    <r>
      <t>1.003 -</t>
    </r>
    <r>
      <rPr>
        <sz val="10"/>
        <rFont val="Arial"/>
        <family val="2"/>
      </rPr>
      <t xml:space="preserve"> Aquisição de Veículo</t>
    </r>
  </si>
  <si>
    <r>
      <rPr>
        <b/>
        <sz val="10"/>
        <rFont val="Arial"/>
        <family val="2"/>
      </rPr>
      <t>1.004</t>
    </r>
    <r>
      <rPr>
        <sz val="10"/>
        <rFont val="Arial"/>
        <family val="2"/>
      </rPr>
      <t xml:space="preserve"> - Ampliação e Reforma do Prédio da Prefeitura</t>
    </r>
  </si>
  <si>
    <t>Prédio</t>
  </si>
  <si>
    <r>
      <t>2.003 -</t>
    </r>
    <r>
      <rPr>
        <sz val="10"/>
        <rFont val="Arial"/>
        <family val="2"/>
      </rPr>
      <t xml:space="preserve"> Manutenção da Administração, Contabilidade e Finanças</t>
    </r>
  </si>
  <si>
    <r>
      <rPr>
        <b/>
        <sz val="10"/>
        <rFont val="Arial"/>
        <family val="2"/>
      </rPr>
      <t xml:space="preserve">1.005 </t>
    </r>
    <r>
      <rPr>
        <sz val="10"/>
        <rFont val="Arial"/>
        <family val="2"/>
      </rPr>
      <t>-  Construção, Ampliação e Reforma de Escolas do Ensino Infantil - Pré-Escolar e Creches</t>
    </r>
  </si>
  <si>
    <t>Edificações</t>
  </si>
  <si>
    <r>
      <rPr>
        <b/>
        <sz val="10"/>
        <rFont val="Arial"/>
        <family val="2"/>
      </rPr>
      <t>2.004</t>
    </r>
    <r>
      <rPr>
        <sz val="10"/>
        <rFont val="Arial"/>
        <family val="2"/>
      </rPr>
      <t xml:space="preserve"> - Manutenção da Merenda Escolar da Creche</t>
    </r>
  </si>
  <si>
    <t>Alunos/Mês</t>
  </si>
  <si>
    <r>
      <rPr>
        <b/>
        <sz val="10"/>
        <rFont val="Arial"/>
        <family val="2"/>
      </rPr>
      <t>2.005</t>
    </r>
    <r>
      <rPr>
        <sz val="10"/>
        <rFont val="Arial"/>
        <family val="2"/>
      </rPr>
      <t xml:space="preserve"> - Manutenção da Merenda Escolar do Pré-Escolar</t>
    </r>
  </si>
  <si>
    <r>
      <rPr>
        <b/>
        <sz val="10"/>
        <rFont val="Arial"/>
        <family val="2"/>
      </rPr>
      <t>2.006</t>
    </r>
    <r>
      <rPr>
        <sz val="10"/>
        <rFont val="Arial"/>
        <family val="2"/>
      </rPr>
      <t xml:space="preserve"> - Manutenção do Transporte Escolar da Creche</t>
    </r>
  </si>
  <si>
    <r>
      <rPr>
        <b/>
        <sz val="10"/>
        <rFont val="Arial"/>
        <family val="2"/>
      </rPr>
      <t>2.007</t>
    </r>
    <r>
      <rPr>
        <sz val="10"/>
        <rFont val="Arial"/>
        <family val="2"/>
      </rPr>
      <t xml:space="preserve"> - Manutenção do Transporte Escolar do Pré-Escolar</t>
    </r>
  </si>
  <si>
    <r>
      <rPr>
        <b/>
        <sz val="10"/>
        <rFont val="Arial"/>
        <family val="2"/>
      </rPr>
      <t>2.008</t>
    </r>
    <r>
      <rPr>
        <sz val="10"/>
        <rFont val="Arial"/>
        <family val="2"/>
      </rPr>
      <t xml:space="preserve"> - Manutenção do Setor da Educação Infantil - Creche</t>
    </r>
  </si>
  <si>
    <r>
      <rPr>
        <b/>
        <sz val="10"/>
        <rFont val="Arial"/>
        <family val="2"/>
      </rPr>
      <t>2.009</t>
    </r>
    <r>
      <rPr>
        <sz val="10"/>
        <rFont val="Arial"/>
        <family val="2"/>
      </rPr>
      <t xml:space="preserve"> - Manutenção do Setor da Educação Infantil - Pré-Escolar</t>
    </r>
  </si>
  <si>
    <r>
      <rPr>
        <b/>
        <sz val="10"/>
        <rFont val="Arial"/>
        <family val="2"/>
      </rPr>
      <t>2.010</t>
    </r>
    <r>
      <rPr>
        <sz val="10"/>
        <rFont val="Arial"/>
        <family val="2"/>
      </rPr>
      <t xml:space="preserve"> - Manutenção do FUNDEB - Creche</t>
    </r>
  </si>
  <si>
    <r>
      <rPr>
        <b/>
        <sz val="10"/>
        <rFont val="Arial"/>
        <family val="2"/>
      </rPr>
      <t>2.011</t>
    </r>
    <r>
      <rPr>
        <sz val="10"/>
        <rFont val="Arial"/>
        <family val="2"/>
      </rPr>
      <t xml:space="preserve"> - Manutenção do FUNDEB - Pré-Escolar</t>
    </r>
  </si>
  <si>
    <r>
      <rPr>
        <b/>
        <sz val="10"/>
        <rFont val="Arial"/>
        <family val="2"/>
      </rPr>
      <t>1.006</t>
    </r>
    <r>
      <rPr>
        <sz val="10"/>
        <rFont val="Arial"/>
        <family val="2"/>
      </rPr>
      <t xml:space="preserve"> - Construção, Ampliação e Reforma de  Escolas do Ensino Fundamental</t>
    </r>
  </si>
  <si>
    <r>
      <rPr>
        <b/>
        <sz val="10"/>
        <rFont val="Arial"/>
        <family val="2"/>
      </rPr>
      <t>1.007</t>
    </r>
    <r>
      <rPr>
        <sz val="10"/>
        <rFont val="Arial"/>
        <family val="2"/>
      </rPr>
      <t xml:space="preserve"> - Aquisição de Ônibus/Micro-Ônibus e Veículos Utilitários</t>
    </r>
  </si>
  <si>
    <t>Ônibus/Micro/Veículos</t>
  </si>
  <si>
    <r>
      <rPr>
        <b/>
        <sz val="10"/>
        <rFont val="Arial"/>
        <family val="2"/>
      </rPr>
      <t>2.012</t>
    </r>
    <r>
      <rPr>
        <sz val="10"/>
        <rFont val="Arial"/>
        <family val="2"/>
      </rPr>
      <t xml:space="preserve"> - Manutenção da Merenda Escolar do Ensino Fundamental</t>
    </r>
  </si>
  <si>
    <r>
      <rPr>
        <b/>
        <sz val="10"/>
        <rFont val="Arial"/>
        <family val="2"/>
      </rPr>
      <t>2.013</t>
    </r>
    <r>
      <rPr>
        <sz val="10"/>
        <rFont val="Arial"/>
        <family val="2"/>
      </rPr>
      <t xml:space="preserve"> - Manutenção do Transporte Escolar do Ensino Fundamental</t>
    </r>
  </si>
  <si>
    <r>
      <rPr>
        <b/>
        <sz val="10"/>
        <rFont val="Arial"/>
        <family val="2"/>
      </rPr>
      <t>2.014</t>
    </r>
    <r>
      <rPr>
        <sz val="10"/>
        <rFont val="Arial"/>
        <family val="2"/>
      </rPr>
      <t xml:space="preserve"> - Manutenção do Setor da Educação Fundamental</t>
    </r>
  </si>
  <si>
    <r>
      <rPr>
        <b/>
        <sz val="10"/>
        <rFont val="Arial"/>
        <family val="2"/>
      </rPr>
      <t>2.015</t>
    </r>
    <r>
      <rPr>
        <sz val="10"/>
        <rFont val="Arial"/>
        <family val="2"/>
      </rPr>
      <t xml:space="preserve"> - Manutenção do FUNDEB - Ensino Fundamental</t>
    </r>
  </si>
  <si>
    <r>
      <t xml:space="preserve">2.016 - </t>
    </r>
    <r>
      <rPr>
        <sz val="10"/>
        <rFont val="Arial"/>
        <family val="2"/>
      </rPr>
      <t>Manutenção do Setor de Ensino Médio, Superior e Profissional</t>
    </r>
  </si>
  <si>
    <r>
      <rPr>
        <b/>
        <sz val="10"/>
        <rFont val="Arial"/>
        <family val="2"/>
      </rPr>
      <t>2.017</t>
    </r>
    <r>
      <rPr>
        <sz val="10"/>
        <rFont val="Arial"/>
        <family val="2"/>
      </rPr>
      <t xml:space="preserve"> - Manutenção da Secretaria Municipal de Educação - Gestão</t>
    </r>
  </si>
  <si>
    <r>
      <t>1.008 -</t>
    </r>
    <r>
      <rPr>
        <sz val="10"/>
        <rFont val="Arial"/>
        <family val="2"/>
      </rPr>
      <t xml:space="preserve"> Aquisição de Veículos, Máquinas, Implementos e Equipamentos Agrícolas</t>
    </r>
  </si>
  <si>
    <t>Veíc/Máq/Impl/Equip.</t>
  </si>
  <si>
    <r>
      <t>2.018 -</t>
    </r>
    <r>
      <rPr>
        <sz val="10"/>
        <rFont val="Arial"/>
        <family val="2"/>
      </rPr>
      <t xml:space="preserve"> Manutenção da Secretaria de Desenvolvimento Agrícola, Econômico e Ambiental</t>
    </r>
  </si>
  <si>
    <r>
      <rPr>
        <b/>
        <sz val="10"/>
        <rFont val="Arial"/>
        <family val="2"/>
      </rPr>
      <t xml:space="preserve">2.019 - </t>
    </r>
    <r>
      <rPr>
        <sz val="10"/>
        <rFont val="Arial"/>
        <family val="2"/>
      </rPr>
      <t>Manutenção do Fundo Municipal do Meio Ambiente</t>
    </r>
  </si>
  <si>
    <r>
      <t>2.020 -</t>
    </r>
    <r>
      <rPr>
        <sz val="10"/>
        <rFont val="Arial"/>
        <family val="2"/>
      </rPr>
      <t xml:space="preserve"> Manutenção da Secretaria de Desenvolvimento Agrícola, Econômico e Ambiental - Gestão</t>
    </r>
  </si>
  <si>
    <r>
      <t>1.009 -</t>
    </r>
    <r>
      <rPr>
        <sz val="10"/>
        <rFont val="Arial"/>
        <family val="2"/>
      </rPr>
      <t xml:space="preserve"> Revitalização do Parque Ecológico</t>
    </r>
  </si>
  <si>
    <t>Parque Ecológico</t>
  </si>
  <si>
    <r>
      <t>1.010</t>
    </r>
    <r>
      <rPr>
        <sz val="10"/>
        <rFont val="Arial"/>
        <family val="2"/>
      </rPr>
      <t xml:space="preserve"> - Construção de Portal Turístico</t>
    </r>
  </si>
  <si>
    <t>Portal</t>
  </si>
  <si>
    <r>
      <t>2.021 -</t>
    </r>
    <r>
      <rPr>
        <sz val="10"/>
        <rFont val="Arial"/>
        <family val="2"/>
      </rPr>
      <t xml:space="preserve"> Manutenção da Gerência de Turismo </t>
    </r>
  </si>
  <si>
    <r>
      <t>2.022 -</t>
    </r>
    <r>
      <rPr>
        <sz val="10"/>
        <rFont val="Arial"/>
        <family val="2"/>
      </rPr>
      <t xml:space="preserve"> Manutenção da Gerência de Cultura e Patrimônio Histórico</t>
    </r>
  </si>
  <si>
    <r>
      <t>2.023 -</t>
    </r>
    <r>
      <rPr>
        <sz val="10"/>
        <rFont val="Arial"/>
        <family val="2"/>
      </rPr>
      <t xml:space="preserve"> Realização de Eventos</t>
    </r>
  </si>
  <si>
    <t>Eventos</t>
  </si>
  <si>
    <r>
      <t>2.024 -</t>
    </r>
    <r>
      <rPr>
        <sz val="10"/>
        <rFont val="Arial"/>
        <family val="2"/>
      </rPr>
      <t xml:space="preserve"> Manutenção da Gerência de Turismo - Gestão</t>
    </r>
  </si>
  <si>
    <r>
      <t>2.025 -</t>
    </r>
    <r>
      <rPr>
        <sz val="10"/>
        <rFont val="Arial"/>
        <family val="2"/>
      </rPr>
      <t xml:space="preserve"> Manutenção da Gerência de Cultura e Patrimônio Histórico - Gestão</t>
    </r>
  </si>
  <si>
    <r>
      <t>1.011 -</t>
    </r>
    <r>
      <rPr>
        <sz val="10"/>
        <rFont val="Arial"/>
        <family val="2"/>
      </rPr>
      <t xml:space="preserve"> Aquisição de Área, Construção, Ampliação e Reformas de Unidades Esportivas</t>
    </r>
  </si>
  <si>
    <t>Unid.Esportiva</t>
  </si>
  <si>
    <r>
      <t>2.026 -</t>
    </r>
    <r>
      <rPr>
        <sz val="10"/>
        <rFont val="Arial"/>
        <family val="2"/>
      </rPr>
      <t xml:space="preserve"> Manutenção da Gerência de Esporte e Lazer</t>
    </r>
  </si>
  <si>
    <r>
      <t>2.027 -</t>
    </r>
    <r>
      <rPr>
        <sz val="10"/>
        <rFont val="Arial"/>
        <family val="2"/>
      </rPr>
      <t xml:space="preserve"> Manutenção da Gerência de Esporte e Lazer - Gestão</t>
    </r>
  </si>
  <si>
    <r>
      <t>1.012 -</t>
    </r>
    <r>
      <rPr>
        <sz val="10"/>
        <rFont val="Arial"/>
        <family val="2"/>
      </rPr>
      <t xml:space="preserve"> Construção e Revitalização de Praças, Jardins e Parques</t>
    </r>
  </si>
  <si>
    <t>Praças/Jar/Parques</t>
  </si>
  <si>
    <r>
      <t>1.013 -</t>
    </r>
    <r>
      <rPr>
        <sz val="10"/>
        <rFont val="Arial"/>
        <family val="2"/>
      </rPr>
      <t xml:space="preserve"> Pavimentação e Drenagem Pluvial de Ruas </t>
    </r>
  </si>
  <si>
    <t>Pavim/Drenagem</t>
  </si>
  <si>
    <t>Km</t>
  </si>
  <si>
    <r>
      <t xml:space="preserve">1.014 - </t>
    </r>
    <r>
      <rPr>
        <sz val="10"/>
        <rFont val="Arial"/>
        <family val="2"/>
      </rPr>
      <t>Construção e Ampliação de Saneamento Básico</t>
    </r>
  </si>
  <si>
    <t>Saneamento</t>
  </si>
  <si>
    <t>M</t>
  </si>
  <si>
    <r>
      <t>1.015 -</t>
    </r>
    <r>
      <rPr>
        <sz val="10"/>
        <rFont val="Arial"/>
        <family val="2"/>
      </rPr>
      <t xml:space="preserve"> Aquisição de Máquinas, Veículos e Equipamentos</t>
    </r>
  </si>
  <si>
    <t>Máq/Veíc./Equip.</t>
  </si>
  <si>
    <r>
      <t>1.016 -</t>
    </r>
    <r>
      <rPr>
        <sz val="10"/>
        <rFont val="Arial"/>
        <family val="2"/>
      </rPr>
      <t xml:space="preserve"> Construção e Reformas de Pontes e Pontilhões</t>
    </r>
  </si>
  <si>
    <t>Pontes/Pontilhões</t>
  </si>
  <si>
    <r>
      <t>1.017 -</t>
    </r>
    <r>
      <rPr>
        <sz val="10"/>
        <rFont val="Arial"/>
        <family val="2"/>
      </rPr>
      <t xml:space="preserve"> Construção de Abrigos de Passageiros</t>
    </r>
  </si>
  <si>
    <t>Abrigos</t>
  </si>
  <si>
    <r>
      <rPr>
        <b/>
        <sz val="10"/>
        <rFont val="Arial"/>
        <family val="2"/>
      </rPr>
      <t>1.018</t>
    </r>
    <r>
      <rPr>
        <sz val="10"/>
        <rFont val="Arial"/>
        <family val="2"/>
      </rPr>
      <t xml:space="preserve"> - Aquisição de Áreas</t>
    </r>
  </si>
  <si>
    <t>Área</t>
  </si>
  <si>
    <r>
      <t>m</t>
    </r>
    <r>
      <rPr>
        <sz val="10"/>
        <rFont val="Calibri"/>
        <family val="2"/>
      </rPr>
      <t>²</t>
    </r>
  </si>
  <si>
    <r>
      <rPr>
        <b/>
        <sz val="10"/>
        <rFont val="Arial"/>
        <family val="2"/>
      </rPr>
      <t>1.019</t>
    </r>
    <r>
      <rPr>
        <sz val="10"/>
        <rFont val="Arial"/>
        <family val="2"/>
      </rPr>
      <t xml:space="preserve"> - Aquisição e Instalação de Câmeras de Segurança</t>
    </r>
  </si>
  <si>
    <t>Câmeras</t>
  </si>
  <si>
    <r>
      <t>2.028 -</t>
    </r>
    <r>
      <rPr>
        <sz val="10"/>
        <rFont val="Arial"/>
        <family val="2"/>
      </rPr>
      <t xml:space="preserve"> Manutenção da Gerência de Urbanismo, Obras e Serviços Urbanos Públicos</t>
    </r>
  </si>
  <si>
    <r>
      <t>2.029 -</t>
    </r>
    <r>
      <rPr>
        <sz val="10"/>
        <rFont val="Arial"/>
        <family val="2"/>
      </rPr>
      <t xml:space="preserve"> Manutenção da Gerência de Rodovias</t>
    </r>
  </si>
  <si>
    <r>
      <rPr>
        <b/>
        <sz val="10"/>
        <rFont val="Arial"/>
        <family val="2"/>
      </rPr>
      <t>2.030</t>
    </r>
    <r>
      <rPr>
        <sz val="10"/>
        <rFont val="Arial"/>
        <family val="2"/>
      </rPr>
      <t xml:space="preserve"> - Manutenção da Defesa Civil Municipal</t>
    </r>
  </si>
  <si>
    <r>
      <rPr>
        <b/>
        <sz val="10"/>
        <rFont val="Arial"/>
        <family val="2"/>
      </rPr>
      <t>2.031</t>
    </r>
    <r>
      <rPr>
        <sz val="10"/>
        <rFont val="Arial"/>
        <family val="2"/>
      </rPr>
      <t xml:space="preserve"> - Manutenção do Bombeiro Militar</t>
    </r>
  </si>
  <si>
    <r>
      <t>2.032 -</t>
    </r>
    <r>
      <rPr>
        <sz val="10"/>
        <rFont val="Arial"/>
        <family val="2"/>
      </rPr>
      <t xml:space="preserve"> Manutenção da Gerência de Urbanismo, Obras e Serviços Urbanos Públicos - Gestão</t>
    </r>
  </si>
  <si>
    <r>
      <t>2.033 -</t>
    </r>
    <r>
      <rPr>
        <sz val="10"/>
        <rFont val="Arial"/>
        <family val="2"/>
      </rPr>
      <t xml:space="preserve"> Manutenção da Gerência de Rodovias - Gestão</t>
    </r>
  </si>
  <si>
    <r>
      <t xml:space="preserve">1.020 - </t>
    </r>
    <r>
      <rPr>
        <sz val="10"/>
        <rFont val="Arial"/>
        <family val="2"/>
      </rPr>
      <t>Aquisição de Área e Construção de Casas Populares</t>
    </r>
  </si>
  <si>
    <t>Casas</t>
  </si>
  <si>
    <r>
      <t>2.034 -</t>
    </r>
    <r>
      <rPr>
        <sz val="10"/>
        <rFont val="Arial"/>
        <family val="2"/>
      </rPr>
      <t xml:space="preserve"> Manutenção do Fundo Municipal de Assistência Social</t>
    </r>
  </si>
  <si>
    <r>
      <t>2.035 -</t>
    </r>
    <r>
      <rPr>
        <sz val="10"/>
        <rFont val="Arial"/>
        <family val="2"/>
      </rPr>
      <t xml:space="preserve"> Manutenção do Programa Bolsa Família - BL BF</t>
    </r>
  </si>
  <si>
    <r>
      <t>2.036 -</t>
    </r>
    <r>
      <rPr>
        <sz val="10"/>
        <rFont val="Arial"/>
        <family val="2"/>
      </rPr>
      <t xml:space="preserve"> Manutenção do Programa Serviço de Convivência e Fortalec.de Vínculos-SCFV</t>
    </r>
  </si>
  <si>
    <r>
      <t>2.037 -</t>
    </r>
    <r>
      <rPr>
        <sz val="10"/>
        <rFont val="Arial"/>
        <family val="2"/>
      </rPr>
      <t xml:space="preserve"> Manutenção do Programa PAIF/CRAS</t>
    </r>
  </si>
  <si>
    <r>
      <t>2.038 -</t>
    </r>
    <r>
      <rPr>
        <sz val="10"/>
        <rFont val="Arial"/>
        <family val="2"/>
      </rPr>
      <t xml:space="preserve"> Manutenção do Fundo Municipal dos Direitos da Pessoa Idosa</t>
    </r>
  </si>
  <si>
    <r>
      <t>2.039 -</t>
    </r>
    <r>
      <rPr>
        <sz val="10"/>
        <rFont val="Arial"/>
        <family val="2"/>
      </rPr>
      <t xml:space="preserve"> Manutenção do Fundo Municipal de Assistência Social - Gestão</t>
    </r>
  </si>
  <si>
    <r>
      <t>2.040 -</t>
    </r>
    <r>
      <rPr>
        <sz val="10"/>
        <rFont val="Arial"/>
        <family val="2"/>
      </rPr>
      <t xml:space="preserve"> Manutenção do Fundo Municipal da Infância e da Adolescência</t>
    </r>
  </si>
  <si>
    <t>0 000</t>
  </si>
  <si>
    <r>
      <t>2.041 -</t>
    </r>
    <r>
      <rPr>
        <sz val="10"/>
        <rFont val="Arial"/>
        <family val="2"/>
      </rPr>
      <t xml:space="preserve"> Manutenção dos Encargos Gerais</t>
    </r>
  </si>
  <si>
    <r>
      <t>2.042 -</t>
    </r>
    <r>
      <rPr>
        <sz val="10"/>
        <rFont val="Arial"/>
        <family val="0"/>
      </rPr>
      <t xml:space="preserve"> Reserva de Contingência da Prefeitura</t>
    </r>
  </si>
  <si>
    <r>
      <t>1.050 -</t>
    </r>
    <r>
      <rPr>
        <sz val="10"/>
        <rFont val="Arial"/>
        <family val="2"/>
      </rPr>
      <t xml:space="preserve"> Construção, Ampliação e Reformas de Unidades de Saúde</t>
    </r>
  </si>
  <si>
    <t>Unidades Saúde</t>
  </si>
  <si>
    <r>
      <t>1.051 -</t>
    </r>
    <r>
      <rPr>
        <sz val="10"/>
        <rFont val="Arial"/>
        <family val="2"/>
      </rPr>
      <t xml:space="preserve"> Aquisição de Veículos e Ambulância</t>
    </r>
  </si>
  <si>
    <t>Veículo/Ambul.</t>
  </si>
  <si>
    <r>
      <t>2.050 -</t>
    </r>
    <r>
      <rPr>
        <sz val="10"/>
        <rFont val="Arial"/>
        <family val="0"/>
      </rPr>
      <t xml:space="preserve"> Manutenção do Fundo Municipal de Saúde - Unidades Básicas</t>
    </r>
  </si>
  <si>
    <r>
      <t>2.051 -</t>
    </r>
    <r>
      <rPr>
        <sz val="10"/>
        <rFont val="Arial"/>
        <family val="2"/>
      </rPr>
      <t xml:space="preserve"> Programa SUS/PAB</t>
    </r>
  </si>
  <si>
    <r>
      <t>2.052 -</t>
    </r>
    <r>
      <rPr>
        <sz val="10"/>
        <rFont val="Arial"/>
        <family val="2"/>
      </rPr>
      <t xml:space="preserve"> Programa de Saúde da Família - PSF</t>
    </r>
  </si>
  <si>
    <r>
      <t>2.053 -</t>
    </r>
    <r>
      <rPr>
        <sz val="10"/>
        <rFont val="Arial"/>
        <family val="2"/>
      </rPr>
      <t xml:space="preserve"> Programa de Agentes Comunitários Saúde - PACS</t>
    </r>
  </si>
  <si>
    <r>
      <t>2.054 -</t>
    </r>
    <r>
      <rPr>
        <sz val="10"/>
        <rFont val="Arial"/>
        <family val="2"/>
      </rPr>
      <t xml:space="preserve"> Programa Saúde Bucal - PSB</t>
    </r>
  </si>
  <si>
    <r>
      <t>2.055 -</t>
    </r>
    <r>
      <rPr>
        <sz val="10"/>
        <rFont val="Arial"/>
        <family val="2"/>
      </rPr>
      <t xml:space="preserve"> Programa Núcleo de Apoio a Saúde da Família - NASF</t>
    </r>
  </si>
  <si>
    <r>
      <t>2.056 -</t>
    </r>
    <r>
      <rPr>
        <sz val="10"/>
        <rFont val="Arial"/>
        <family val="2"/>
      </rPr>
      <t xml:space="preserve"> Programa de Melhoria do Acesso e da Qualidade - PMAQ</t>
    </r>
  </si>
  <si>
    <r>
      <t>2.057 -</t>
    </r>
    <r>
      <rPr>
        <sz val="10"/>
        <rFont val="Arial"/>
        <family val="2"/>
      </rPr>
      <t xml:space="preserve"> Programa de Saúde na Escola - PSE</t>
    </r>
  </si>
  <si>
    <r>
      <rPr>
        <b/>
        <sz val="10"/>
        <rFont val="Arial"/>
        <family val="2"/>
      </rPr>
      <t>2.058</t>
    </r>
    <r>
      <rPr>
        <sz val="10"/>
        <rFont val="Arial"/>
        <family val="2"/>
      </rPr>
      <t xml:space="preserve"> - Programa Academia em Saúde</t>
    </r>
  </si>
  <si>
    <r>
      <t>2.059 -</t>
    </r>
    <r>
      <rPr>
        <sz val="10"/>
        <rFont val="Arial"/>
        <family val="2"/>
      </rPr>
      <t xml:space="preserve"> Programa Vigilancia Nutricional - SISVAN</t>
    </r>
  </si>
  <si>
    <r>
      <t>2.060 -</t>
    </r>
    <r>
      <rPr>
        <sz val="10"/>
        <rFont val="Arial"/>
        <family val="2"/>
      </rPr>
      <t xml:space="preserve"> Programa Média e Alta Complexidade - MAC</t>
    </r>
  </si>
  <si>
    <r>
      <t>2.061 -</t>
    </r>
    <r>
      <rPr>
        <sz val="10"/>
        <rFont val="Arial"/>
        <family val="0"/>
      </rPr>
      <t xml:space="preserve"> Programa Vigilância em Saúde e Epidemiológica</t>
    </r>
  </si>
  <si>
    <r>
      <t>2.062 -</t>
    </r>
    <r>
      <rPr>
        <sz val="10"/>
        <rFont val="Arial"/>
        <family val="2"/>
      </rPr>
      <t xml:space="preserve"> Programa Farmácia Básica - UNIÃO e ESTADO</t>
    </r>
  </si>
  <si>
    <r>
      <t>2.063 -</t>
    </r>
    <r>
      <rPr>
        <sz val="10"/>
        <rFont val="Arial"/>
        <family val="2"/>
      </rPr>
      <t xml:space="preserve"> Programa Co-Financiamento</t>
    </r>
  </si>
  <si>
    <r>
      <t>2.064 -</t>
    </r>
    <r>
      <rPr>
        <sz val="10"/>
        <rFont val="Arial"/>
        <family val="0"/>
      </rPr>
      <t xml:space="preserve"> Manutenção do Fundo Municipal de Saúde - Gestão</t>
    </r>
  </si>
  <si>
    <r>
      <t>2.065 -</t>
    </r>
    <r>
      <rPr>
        <sz val="10"/>
        <rFont val="Arial"/>
        <family val="0"/>
      </rPr>
      <t xml:space="preserve"> Reserva de Contingência do Fundo Municipal da Saúde</t>
    </r>
  </si>
  <si>
    <r>
      <t xml:space="preserve">1.070 - </t>
    </r>
    <r>
      <rPr>
        <sz val="10"/>
        <rFont val="Arial"/>
        <family val="2"/>
      </rPr>
      <t>Ampliação e Melhoria do Sistema de Água</t>
    </r>
  </si>
  <si>
    <t>Amplição</t>
  </si>
  <si>
    <r>
      <t>2.070 -</t>
    </r>
    <r>
      <rPr>
        <sz val="10"/>
        <rFont val="Arial"/>
        <family val="0"/>
      </rPr>
      <t xml:space="preserve"> Manutenção dos Serviços do SAMAE</t>
    </r>
  </si>
  <si>
    <r>
      <t>2.071 -</t>
    </r>
    <r>
      <rPr>
        <sz val="10"/>
        <rFont val="Arial"/>
        <family val="0"/>
      </rPr>
      <t xml:space="preserve"> Manutenção dos Serviços do SAMAE - Gestão</t>
    </r>
  </si>
  <si>
    <r>
      <t xml:space="preserve">1.001 </t>
    </r>
    <r>
      <rPr>
        <sz val="10"/>
        <rFont val="Arial"/>
        <family val="2"/>
      </rPr>
      <t>- Aquisição de Área e Construção do Prédio do Poder Legislativo</t>
    </r>
  </si>
  <si>
    <t>m.2</t>
  </si>
  <si>
    <r>
      <t xml:space="preserve">2.001 </t>
    </r>
    <r>
      <rPr>
        <sz val="10"/>
        <rFont val="Arial"/>
        <family val="2"/>
      </rPr>
      <t>- Manutenção da Câmara Municipal</t>
    </r>
  </si>
  <si>
    <t>LOA/2018</t>
  </si>
  <si>
    <t>Anexo IX - DEMONSTRATIVO DA COMPATIBILIZAÇÃO DAS METAS DE DESPESAS</t>
  </si>
  <si>
    <t>Anexo XV - DEMONSTRATIVO DOS RESULTADOS ESPERADOS - Arts. 4o, I, "e", 50, parágrafo 3o e 48 da LRF</t>
  </si>
  <si>
    <t>Anexo X - DEMONSTRATIVO DAS RECEITAS E DESPESAS VINCULADAS AO ORÇAMENTO DA SEGURIDADE SOCIAL - Art. 165, § 5° da CF</t>
  </si>
  <si>
    <t>RECEITAS</t>
  </si>
  <si>
    <t>VALOR</t>
  </si>
  <si>
    <t>DESPESAS</t>
  </si>
  <si>
    <t>Assistência ao Menor</t>
  </si>
  <si>
    <t>Transferências de Instituições Privadas - FIA</t>
  </si>
  <si>
    <t>Outras Transferências ao FIA</t>
  </si>
  <si>
    <t>Transferências de Pessoas</t>
  </si>
  <si>
    <t>Programa PAIF</t>
  </si>
  <si>
    <t>Assistência Social</t>
  </si>
  <si>
    <t>Programa Bolsa Família - PBF</t>
  </si>
  <si>
    <t>Programa IGD/SUAS</t>
  </si>
  <si>
    <t>Programa Piso Básico Variável-Serviço de Convivência e Fortalecimento de Vínculos-SCFV</t>
  </si>
  <si>
    <t>Outras Transferências do FNAS</t>
  </si>
  <si>
    <t>Programa Proteção Social Básica</t>
  </si>
  <si>
    <t>Programa Proteção Benefícios Eventuais</t>
  </si>
  <si>
    <t>Outras Transferências do FNAS - Estado</t>
  </si>
  <si>
    <t>Função Saúde</t>
  </si>
  <si>
    <t>Taxa de Fisc. de Vigilância Sanitária</t>
  </si>
  <si>
    <t>Rec.de Remun. de Outros Dep. Banc. Rec. Vinc. - ATENÇÃO BÁSICA</t>
  </si>
  <si>
    <t>Rec.de Remun. de Outros Dep. Banc. Rec. Vinc. - VIGILÂNCIA EM SAÚDE</t>
  </si>
  <si>
    <t>Rec.de Remun. de Outros Dep. Banc. Rec. Vinc. - ASSIST.FARMAC. BÁSICA-UNIÃO</t>
  </si>
  <si>
    <t>Rec.de Remun. de Outros Dep. Banc. Rec. Vinc. - MÉDIA E ALTA COMPLEX - MAC</t>
  </si>
  <si>
    <t>Rec.de Remun. de Outros Dep. Banc. Rec. Vinc. - GESTÃO DO SUS</t>
  </si>
  <si>
    <t>Rec.de Remun. de Outros Dep. Banc. Rec. Vinc. - OUTROS RECURSOS FNS</t>
  </si>
  <si>
    <r>
      <t xml:space="preserve">Rec.de Remun. de Outros Dep. Banc. Rec. Vinc. - </t>
    </r>
    <r>
      <rPr>
        <sz val="9"/>
        <rFont val="Arial"/>
        <family val="2"/>
      </rPr>
      <t>ALIENAÇÃO DE BENS</t>
    </r>
  </si>
  <si>
    <r>
      <t xml:space="preserve">Rec.de Remun. de Outros Dep. Banc. Rec. Vinc. - </t>
    </r>
    <r>
      <rPr>
        <sz val="9"/>
        <rFont val="Arial"/>
        <family val="2"/>
      </rPr>
      <t>ASSIST.FARMAC.BÁSICA-ESTADO</t>
    </r>
  </si>
  <si>
    <r>
      <t xml:space="preserve">Rec.de Remun. de Outros Dep. Banc. Rec. Vinc. - </t>
    </r>
    <r>
      <rPr>
        <sz val="9"/>
        <rFont val="Arial"/>
        <family val="2"/>
      </rPr>
      <t>FEDERAL</t>
    </r>
  </si>
  <si>
    <r>
      <t xml:space="preserve">Rec.de Remun. de Outros Dep. Banc. Rec. Vinc. - </t>
    </r>
    <r>
      <rPr>
        <sz val="9"/>
        <rFont val="Arial"/>
        <family val="2"/>
      </rPr>
      <t>ESTADUAL</t>
    </r>
  </si>
  <si>
    <t>Remun. De Outros Dep. De Rec.não Vinc.</t>
  </si>
  <si>
    <t>Programa Farmácia Básica - UNIÃO</t>
  </si>
  <si>
    <t>Programa Vigilância Sanitária e Epidemiológica</t>
  </si>
  <si>
    <t>Programa de Saúde da Família - PSF</t>
  </si>
  <si>
    <t>Programa de Agentes Comunitários Saúde - PACS</t>
  </si>
  <si>
    <t>Programa SUS/PAB</t>
  </si>
  <si>
    <t>Programa Saúde Bucal - PSB</t>
  </si>
  <si>
    <t>Programa de Melhoria do Acesso e da Qualidade-PMAQ</t>
  </si>
  <si>
    <t>Programa de Saúde na Escola - PSE</t>
  </si>
  <si>
    <t>Programa NASF</t>
  </si>
  <si>
    <t>Outras Transferências do SUS - UNIÃO</t>
  </si>
  <si>
    <t>Assistência Farmacêutica Básica - ESTADO</t>
  </si>
  <si>
    <t>Programa Co-Financiamento</t>
  </si>
  <si>
    <t>Programa Média e Alta Complexidade - MAC</t>
  </si>
  <si>
    <t>Programa Saúde do Homem - PSH</t>
  </si>
  <si>
    <t>Incent.Financ. p/ Exames e Consultas Média e Alta Complexidade</t>
  </si>
  <si>
    <t>Outras Transferências do SUS - ESTADO</t>
  </si>
  <si>
    <t>Multa/Juros de Mora da Taxa de Fisc. e Vigilância Sanitária</t>
  </si>
  <si>
    <t>Multa/Juros de Mora de Outros Tributos</t>
  </si>
  <si>
    <t>Outras Restituições</t>
  </si>
  <si>
    <t>Outras Receitas</t>
  </si>
  <si>
    <t>Alienação de Outros Bens Móveis</t>
  </si>
  <si>
    <t>SAMAE</t>
  </si>
  <si>
    <t>Serviços de Fornecimento de Água</t>
  </si>
  <si>
    <t>Multas e Juros de Mora de Outras Receitas</t>
  </si>
  <si>
    <t xml:space="preserve">Receita da Divida Ativa Não Tributaria de Outras Receitas               </t>
  </si>
  <si>
    <t>Superávit Financeiro</t>
  </si>
  <si>
    <t>DEMONSTRATIVO DAS RECEITAS E DESPESAS DO ORÇAMENTO FISCAL - Art. 165, § 5° da CF</t>
  </si>
  <si>
    <t>Legislativa</t>
  </si>
  <si>
    <t xml:space="preserve">Imposto s/ Propriedade Predial e Territ.Urbana    </t>
  </si>
  <si>
    <t>IRRF s/ os Rendimentos do Trabalho</t>
  </si>
  <si>
    <t xml:space="preserve">IRRF s/ Outros Rendimentos </t>
  </si>
  <si>
    <t xml:space="preserve">Imp.s/Transm."Inter Vivos" de Bens Imoveis e Dir. </t>
  </si>
  <si>
    <t xml:space="preserve">Imp. s/ Servicos de Qualquer Natureza             </t>
  </si>
  <si>
    <t xml:space="preserve">Administração </t>
  </si>
  <si>
    <t>Taxa de Funcion. Estab Comerc/Indúst/Prest Serv</t>
  </si>
  <si>
    <t>Taxa de Licença para Execução de Obras</t>
  </si>
  <si>
    <t>Taxa de Cemitério</t>
  </si>
  <si>
    <t>Taxa de Limpeza Pública</t>
  </si>
  <si>
    <t>Educação</t>
  </si>
  <si>
    <t>Outras Taxas de Prestação de Serviços</t>
  </si>
  <si>
    <t>Contrib.p/ Pavimentação e Obras Complementares</t>
  </si>
  <si>
    <t>Rec.de Remun. de Outros Dep. Banc. Rec. Vinc.</t>
  </si>
  <si>
    <t>Outras Receitas Agropecuárias</t>
  </si>
  <si>
    <t>Outros Serviços Administrativos</t>
  </si>
  <si>
    <t xml:space="preserve">Cultura </t>
  </si>
  <si>
    <t xml:space="preserve">Cota-Parte Fundo Participação dos Municipios            </t>
  </si>
  <si>
    <t>Cota-Parte do Imp.s/ a Propriedade Territorial Rural</t>
  </si>
  <si>
    <t>Cota-Parte da Contrib.de Intervenção no Dom.Econômico</t>
  </si>
  <si>
    <t>Urbanismo</t>
  </si>
  <si>
    <t>Transferencia Financeira ICMS - Desoneração - L.C. N. 87/96</t>
  </si>
  <si>
    <t xml:space="preserve">Demais Transf. Da União </t>
  </si>
  <si>
    <t>Cota-Parte do Fundo Especial do Petróleo - FEP</t>
  </si>
  <si>
    <t>Agricultura</t>
  </si>
  <si>
    <t>Cota-Parte do ICMS</t>
  </si>
  <si>
    <t>Cota-Parte do IPVA</t>
  </si>
  <si>
    <t>Cota-Parte do IPI sobre Exportação</t>
  </si>
  <si>
    <t>Comércio e Serviços</t>
  </si>
  <si>
    <t>Multa/Juros de Mora s/ o IPTU</t>
  </si>
  <si>
    <t>Multa/Juros de Mora s/ o ISS</t>
  </si>
  <si>
    <t>Transportes</t>
  </si>
  <si>
    <t>Multa/Juros de Mora Div. Ativ. s/ IPTU</t>
  </si>
  <si>
    <t>Multa/Juros de Mora Div. Ativ. s/ ISS</t>
  </si>
  <si>
    <t>Multa/Juros de Mora Div. Ativ. Outros Tributos</t>
  </si>
  <si>
    <t>Desporto e Lazer</t>
  </si>
  <si>
    <t>Outras Indenizações</t>
  </si>
  <si>
    <t>Receita da Divida Ativa do IPTU</t>
  </si>
  <si>
    <t>Encargos Especiais</t>
  </si>
  <si>
    <t>Receita da Divida Ativa do ISS</t>
  </si>
  <si>
    <t>Receita da Dívida Ativa de Outros Tributos</t>
  </si>
  <si>
    <t>Reserva de Contingência</t>
  </si>
  <si>
    <t>Outras Operações de Créditos Internas</t>
  </si>
  <si>
    <t>Outras Transferências Diretas do Fundo Nacional do Desenv.Educação-FNDE</t>
  </si>
  <si>
    <t xml:space="preserve">Transf. Diretas do FNDE referentes ao - PNATE </t>
  </si>
  <si>
    <t>Convênio do Transporte Escolar</t>
  </si>
  <si>
    <t>FUNDEB - Remuneração dos Profissionais do Magistério - Mínimo 60%</t>
  </si>
  <si>
    <t>FUNDEB - Transferência de Recursos - Máximo 40%</t>
  </si>
  <si>
    <t>Outras Transferências de Convênios Destinados a Programas de Educação</t>
  </si>
  <si>
    <t>Outras Transferências de Convênios com a União</t>
  </si>
  <si>
    <t>Outras Transferências de Convênios com o Estado</t>
  </si>
  <si>
    <t>RISCOS FISCAIS</t>
  </si>
  <si>
    <t>PROVIDÊNCIAS</t>
  </si>
  <si>
    <t>Descrição</t>
  </si>
  <si>
    <t>Valor</t>
  </si>
  <si>
    <t xml:space="preserve">Abertura de Créditos Adicionais </t>
  </si>
  <si>
    <t>com recursos da Reserva de</t>
  </si>
  <si>
    <t>Contingência</t>
  </si>
  <si>
    <t>1. Passivos Contingentes</t>
  </si>
  <si>
    <t>1.1. Processo de Desapropriação</t>
  </si>
  <si>
    <t>2. Outros Riscos Fiscais</t>
  </si>
  <si>
    <t>2.1. Despesas não Orçadas ou Orçadas a Menor</t>
  </si>
  <si>
    <t>3. Eventos Fiscais Imprevistos</t>
  </si>
  <si>
    <t>3.1. Ocorrência Fatos não Previstos em Execução de Obras ou Serviços</t>
  </si>
  <si>
    <t>1. Outros Riscos Fiscais</t>
  </si>
  <si>
    <t>1.1. Despesas não Orçadas ou Orçadas a Menor</t>
  </si>
  <si>
    <t>Anexo XI - ANEXO DE RISCOS FISCAIS</t>
  </si>
  <si>
    <t xml:space="preserve">Anexo XII - DEMONSTRATIVO DA ORIGEM E DESTINAÇÃO DOS RECURSOS </t>
  </si>
  <si>
    <t>DE ALIENAÇÃO DE ATIVOS</t>
  </si>
  <si>
    <t>RECEITAS PREVISTAS</t>
  </si>
  <si>
    <t>RECEITAS DE CAPITAL (I)</t>
  </si>
  <si>
    <t>Alienação de Ativos</t>
  </si>
  <si>
    <t xml:space="preserve">   Alienação de Bens Móveis</t>
  </si>
  <si>
    <t xml:space="preserve">   Alienação de Bens Imóveis</t>
  </si>
  <si>
    <t>DESPESAS FIXADAS</t>
  </si>
  <si>
    <t xml:space="preserve">   Investimentos</t>
  </si>
  <si>
    <t xml:space="preserve">   Inversões Financeiras</t>
  </si>
  <si>
    <t xml:space="preserve">   Amortização da Dívida</t>
  </si>
  <si>
    <t xml:space="preserve">   Regime Geral da Previdência Social</t>
  </si>
  <si>
    <t xml:space="preserve">   Regime Próprio dos Servidores Públicos</t>
  </si>
  <si>
    <t>Promoção, Prevenção e Saúde para Todos</t>
  </si>
  <si>
    <t>Habitação</t>
  </si>
  <si>
    <t>Defesa Nacional</t>
  </si>
  <si>
    <t>Segurança Pública</t>
  </si>
  <si>
    <t>Indústria</t>
  </si>
  <si>
    <t>ANEXO V - DEMONSTRATIVO DA ORIGEM E DESTINAÇÃO DOS RECURSOS PREVISTOS PARA 2018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</si>
</sst>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0000000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00000"/>
    <numFmt numFmtId="185" formatCode="\1\1\1\200000000000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_(* #,##0.00000000000_);_(* \(#,##0.00000000000\);_(* &quot;-&quot;??_);_(@_)"/>
    <numFmt numFmtId="193" formatCode="_(* #,##0.000000000000_);_(* \(#,##0.000000000000\);_(* &quot;-&quot;??_);_(@_)"/>
    <numFmt numFmtId="194" formatCode="_(* #,##0.0000000000000_);_(* \(#,##0.0000000000000\);_(* &quot;-&quot;??_);_(@_)"/>
    <numFmt numFmtId="195" formatCode="_(* #,##0.00000000000000_);_(* \(#,##0.00000000000000\);_(* &quot;-&quot;??_);_(@_)"/>
    <numFmt numFmtId="196" formatCode="_(* #,##0.000000000000000_);_(* \(#,##0.000000000000000\);_(* &quot;-&quot;??_);_(@_)"/>
    <numFmt numFmtId="197" formatCode="#,##0.00_ ;\-#,##0.00\ "/>
    <numFmt numFmtId="198" formatCode="#,##0.00_ ;[Red]\-#,##0.00\ 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171" fontId="2" fillId="0" borderId="12" xfId="53" applyFont="1" applyBorder="1" applyAlignment="1" applyProtection="1">
      <alignment/>
      <protection locked="0"/>
    </xf>
    <xf numFmtId="171" fontId="1" fillId="0" borderId="12" xfId="53" applyFont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9" fontId="0" fillId="0" borderId="12" xfId="53" applyNumberFormat="1" applyFont="1" applyBorder="1" applyAlignment="1" applyProtection="1">
      <alignment/>
      <protection locked="0"/>
    </xf>
    <xf numFmtId="39" fontId="1" fillId="0" borderId="12" xfId="53" applyNumberFormat="1" applyFont="1" applyBorder="1" applyAlignment="1" applyProtection="1">
      <alignment/>
      <protection locked="0"/>
    </xf>
    <xf numFmtId="39" fontId="2" fillId="0" borderId="12" xfId="53" applyNumberFormat="1" applyFont="1" applyBorder="1" applyAlignment="1" applyProtection="1">
      <alignment/>
      <protection locked="0"/>
    </xf>
    <xf numFmtId="171" fontId="3" fillId="0" borderId="12" xfId="53" applyFont="1" applyBorder="1" applyAlignment="1" applyProtection="1">
      <alignment/>
      <protection locked="0"/>
    </xf>
    <xf numFmtId="171" fontId="0" fillId="0" borderId="12" xfId="53" applyFont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1" fillId="0" borderId="11" xfId="0" applyFont="1" applyBorder="1" applyAlignment="1">
      <alignment horizontal="center"/>
    </xf>
    <xf numFmtId="39" fontId="1" fillId="0" borderId="14" xfId="53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9" fontId="1" fillId="0" borderId="13" xfId="53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71" fontId="0" fillId="0" borderId="17" xfId="53" applyFont="1" applyBorder="1" applyAlignment="1" applyProtection="1">
      <alignment/>
      <protection locked="0"/>
    </xf>
    <xf numFmtId="171" fontId="0" fillId="0" borderId="18" xfId="53" applyFont="1" applyBorder="1" applyAlignment="1" applyProtection="1">
      <alignment/>
      <protection locked="0"/>
    </xf>
    <xf numFmtId="171" fontId="1" fillId="0" borderId="14" xfId="53" applyFont="1" applyBorder="1" applyAlignment="1" applyProtection="1">
      <alignment/>
      <protection locked="0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2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 horizontal="center"/>
    </xf>
    <xf numFmtId="39" fontId="1" fillId="0" borderId="18" xfId="53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39" fontId="2" fillId="0" borderId="14" xfId="53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84" fontId="0" fillId="0" borderId="15" xfId="0" applyNumberFormat="1" applyBorder="1" applyAlignment="1" applyProtection="1">
      <alignment horizontal="left"/>
      <protection locked="0"/>
    </xf>
    <xf numFmtId="0" fontId="4" fillId="0" borderId="12" xfId="0" applyFont="1" applyBorder="1" applyAlignment="1">
      <alignment/>
    </xf>
    <xf numFmtId="184" fontId="2" fillId="33" borderId="15" xfId="0" applyNumberFormat="1" applyFont="1" applyFill="1" applyBorder="1" applyAlignment="1" applyProtection="1">
      <alignment horizontal="left"/>
      <protection locked="0"/>
    </xf>
    <xf numFmtId="184" fontId="2" fillId="0" borderId="15" xfId="0" applyNumberFormat="1" applyFont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left"/>
    </xf>
    <xf numFmtId="184" fontId="2" fillId="0" borderId="23" xfId="0" applyNumberFormat="1" applyFont="1" applyBorder="1" applyAlignment="1" applyProtection="1">
      <alignment horizontal="left"/>
      <protection locked="0"/>
    </xf>
    <xf numFmtId="184" fontId="0" fillId="0" borderId="24" xfId="0" applyNumberFormat="1" applyFont="1" applyBorder="1" applyAlignment="1" applyProtection="1">
      <alignment horizontal="left"/>
      <protection locked="0"/>
    </xf>
    <xf numFmtId="184" fontId="2" fillId="0" borderId="16" xfId="0" applyNumberFormat="1" applyFont="1" applyBorder="1" applyAlignment="1" applyProtection="1">
      <alignment horizontal="left"/>
      <protection locked="0"/>
    </xf>
    <xf numFmtId="184" fontId="1" fillId="0" borderId="19" xfId="0" applyNumberFormat="1" applyFont="1" applyBorder="1" applyAlignment="1" applyProtection="1">
      <alignment horizontal="left"/>
      <protection locked="0"/>
    </xf>
    <xf numFmtId="184" fontId="1" fillId="0" borderId="15" xfId="0" applyNumberFormat="1" applyFont="1" applyBorder="1" applyAlignment="1" applyProtection="1">
      <alignment horizontal="left"/>
      <protection locked="0"/>
    </xf>
    <xf numFmtId="184" fontId="1" fillId="0" borderId="23" xfId="0" applyNumberFormat="1" applyFont="1" applyBorder="1" applyAlignment="1" applyProtection="1">
      <alignment horizontal="left"/>
      <protection locked="0"/>
    </xf>
    <xf numFmtId="18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171" fontId="2" fillId="0" borderId="14" xfId="53" applyFont="1" applyBorder="1" applyAlignment="1">
      <alignment/>
    </xf>
    <xf numFmtId="171" fontId="0" fillId="0" borderId="12" xfId="53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171" fontId="3" fillId="0" borderId="14" xfId="53" applyFont="1" applyBorder="1" applyAlignment="1">
      <alignment horizontal="center"/>
    </xf>
    <xf numFmtId="0" fontId="0" fillId="0" borderId="24" xfId="0" applyBorder="1" applyAlignment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71" fontId="0" fillId="0" borderId="12" xfId="53" applyFont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left"/>
      <protection locked="0"/>
    </xf>
    <xf numFmtId="0" fontId="5" fillId="0" borderId="12" xfId="0" applyFont="1" applyBorder="1" applyAlignment="1">
      <alignment horizontal="center" wrapText="1"/>
    </xf>
    <xf numFmtId="39" fontId="0" fillId="0" borderId="12" xfId="53" applyNumberFormat="1" applyFont="1" applyBorder="1" applyAlignment="1" applyProtection="1">
      <alignment/>
      <protection locked="0"/>
    </xf>
    <xf numFmtId="184" fontId="3" fillId="0" borderId="15" xfId="0" applyNumberFormat="1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4" fontId="0" fillId="0" borderId="15" xfId="0" applyNumberFormat="1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84" fontId="6" fillId="0" borderId="15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171" fontId="6" fillId="0" borderId="12" xfId="53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184" fontId="5" fillId="0" borderId="15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 locked="0"/>
    </xf>
    <xf numFmtId="171" fontId="5" fillId="0" borderId="12" xfId="53" applyFont="1" applyBorder="1" applyAlignment="1" applyProtection="1">
      <alignment/>
      <protection locked="0"/>
    </xf>
    <xf numFmtId="184" fontId="1" fillId="0" borderId="16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/>
      <protection locked="0"/>
    </xf>
    <xf numFmtId="39" fontId="1" fillId="0" borderId="10" xfId="53" applyNumberFormat="1" applyFont="1" applyBorder="1" applyAlignment="1" applyProtection="1">
      <alignment/>
      <protection locked="0"/>
    </xf>
    <xf numFmtId="184" fontId="6" fillId="0" borderId="23" xfId="0" applyNumberFormat="1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39" fontId="0" fillId="33" borderId="12" xfId="53" applyNumberFormat="1" applyFont="1" applyFill="1" applyBorder="1" applyAlignment="1" applyProtection="1">
      <alignment/>
      <protection locked="0"/>
    </xf>
    <xf numFmtId="39" fontId="0" fillId="0" borderId="13" xfId="53" applyNumberFormat="1" applyFont="1" applyBorder="1" applyAlignment="1" applyProtection="1">
      <alignment/>
      <protection locked="0"/>
    </xf>
    <xf numFmtId="171" fontId="0" fillId="0" borderId="13" xfId="53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84" fontId="1" fillId="0" borderId="25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171" fontId="0" fillId="0" borderId="12" xfId="53" applyFont="1" applyBorder="1" applyAlignment="1" applyProtection="1">
      <alignment/>
      <protection locked="0"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3" fontId="0" fillId="34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2" fillId="0" borderId="12" xfId="53" applyNumberFormat="1" applyFont="1" applyBorder="1" applyAlignment="1" applyProtection="1">
      <alignment/>
      <protection locked="0"/>
    </xf>
    <xf numFmtId="4" fontId="0" fillId="0" borderId="12" xfId="53" applyNumberFormat="1" applyFon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2" xfId="0" applyBorder="1" applyAlignment="1">
      <alignment horizontal="right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184" fontId="0" fillId="33" borderId="15" xfId="0" applyNumberFormat="1" applyFill="1" applyBorder="1" applyAlignment="1" applyProtection="1">
      <alignment horizontal="left"/>
      <protection locked="0"/>
    </xf>
    <xf numFmtId="184" fontId="0" fillId="0" borderId="23" xfId="0" applyNumberFormat="1" applyFont="1" applyBorder="1" applyAlignment="1" applyProtection="1">
      <alignment horizontal="left"/>
      <protection locked="0"/>
    </xf>
    <xf numFmtId="184" fontId="0" fillId="0" borderId="25" xfId="0" applyNumberFormat="1" applyFont="1" applyBorder="1" applyAlignment="1" applyProtection="1">
      <alignment horizontal="left"/>
      <protection locked="0"/>
    </xf>
    <xf numFmtId="184" fontId="0" fillId="0" borderId="24" xfId="0" applyNumberFormat="1" applyBorder="1" applyAlignment="1" applyProtection="1">
      <alignment horizontal="left"/>
      <protection locked="0"/>
    </xf>
    <xf numFmtId="184" fontId="1" fillId="0" borderId="24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71" fontId="1" fillId="0" borderId="18" xfId="53" applyFont="1" applyBorder="1" applyAlignment="1" applyProtection="1">
      <alignment/>
      <protection locked="0"/>
    </xf>
    <xf numFmtId="184" fontId="5" fillId="0" borderId="24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171" fontId="5" fillId="0" borderId="13" xfId="53" applyFont="1" applyBorder="1" applyAlignment="1" applyProtection="1">
      <alignment/>
      <protection locked="0"/>
    </xf>
    <xf numFmtId="171" fontId="0" fillId="0" borderId="12" xfId="53" applyFont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39" fontId="0" fillId="0" borderId="12" xfId="53" applyNumberFormat="1" applyFont="1" applyBorder="1" applyAlignment="1" applyProtection="1">
      <alignment/>
      <protection locked="0"/>
    </xf>
    <xf numFmtId="39" fontId="0" fillId="0" borderId="17" xfId="53" applyNumberFormat="1" applyFont="1" applyBorder="1" applyAlignment="1" applyProtection="1">
      <alignment/>
      <protection locked="0"/>
    </xf>
    <xf numFmtId="171" fontId="1" fillId="0" borderId="17" xfId="53" applyFont="1" applyBorder="1" applyAlignment="1" applyProtection="1">
      <alignment/>
      <protection locked="0"/>
    </xf>
    <xf numFmtId="171" fontId="2" fillId="0" borderId="14" xfId="53" applyFont="1" applyBorder="1" applyAlignment="1" applyProtection="1">
      <alignment/>
      <protection locked="0"/>
    </xf>
    <xf numFmtId="39" fontId="2" fillId="33" borderId="12" xfId="53" applyNumberFormat="1" applyFont="1" applyFill="1" applyBorder="1" applyAlignment="1" applyProtection="1">
      <alignment/>
      <protection locked="0"/>
    </xf>
    <xf numFmtId="39" fontId="2" fillId="0" borderId="17" xfId="53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1" fontId="0" fillId="0" borderId="15" xfId="0" applyNumberFormat="1" applyFont="1" applyBorder="1" applyAlignment="1" applyProtection="1">
      <alignment horizontal="left"/>
      <protection locked="0"/>
    </xf>
    <xf numFmtId="1" fontId="1" fillId="0" borderId="15" xfId="0" applyNumberFormat="1" applyFont="1" applyBorder="1" applyAlignment="1" applyProtection="1">
      <alignment horizontal="left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" fontId="0" fillId="0" borderId="12" xfId="53" applyNumberFormat="1" applyFont="1" applyBorder="1" applyAlignment="1" applyProtection="1">
      <alignment/>
      <protection locked="0"/>
    </xf>
    <xf numFmtId="0" fontId="55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17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171" fontId="55" fillId="0" borderId="15" xfId="53" applyFont="1" applyBorder="1" applyAlignment="1">
      <alignment horizontal="center"/>
    </xf>
    <xf numFmtId="4" fontId="55" fillId="0" borderId="15" xfId="53" applyNumberFormat="1" applyFont="1" applyBorder="1" applyAlignment="1">
      <alignment horizontal="right"/>
    </xf>
    <xf numFmtId="0" fontId="57" fillId="0" borderId="14" xfId="0" applyFont="1" applyBorder="1" applyAlignment="1">
      <alignment horizontal="center"/>
    </xf>
    <xf numFmtId="0" fontId="55" fillId="35" borderId="15" xfId="0" applyFont="1" applyFill="1" applyBorder="1" applyAlignment="1">
      <alignment horizontal="center"/>
    </xf>
    <xf numFmtId="0" fontId="56" fillId="35" borderId="12" xfId="0" applyFont="1" applyFill="1" applyBorder="1" applyAlignment="1">
      <alignment/>
    </xf>
    <xf numFmtId="0" fontId="55" fillId="35" borderId="12" xfId="0" applyFont="1" applyFill="1" applyBorder="1" applyAlignment="1">
      <alignment horizontal="center"/>
    </xf>
    <xf numFmtId="4" fontId="55" fillId="35" borderId="15" xfId="53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2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0" borderId="12" xfId="0" applyFont="1" applyFill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" fontId="0" fillId="0" borderId="15" xfId="53" applyNumberFormat="1" applyFont="1" applyBorder="1" applyAlignment="1">
      <alignment horizontal="right"/>
    </xf>
    <xf numFmtId="171" fontId="0" fillId="0" borderId="18" xfId="53" applyFont="1" applyBorder="1" applyAlignment="1">
      <alignment horizontal="center"/>
    </xf>
    <xf numFmtId="171" fontId="1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4" fontId="0" fillId="0" borderId="23" xfId="53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2" fillId="0" borderId="16" xfId="53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2" fillId="35" borderId="18" xfId="0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171" fontId="2" fillId="35" borderId="25" xfId="53" applyFont="1" applyFill="1" applyBorder="1" applyAlignment="1">
      <alignment/>
    </xf>
    <xf numFmtId="171" fontId="2" fillId="0" borderId="15" xfId="53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1" fontId="2" fillId="0" borderId="23" xfId="53" applyFont="1" applyBorder="1" applyAlignment="1">
      <alignment/>
    </xf>
    <xf numFmtId="0" fontId="3" fillId="0" borderId="14" xfId="0" applyFont="1" applyFill="1" applyBorder="1" applyAlignment="1">
      <alignment horizontal="center"/>
    </xf>
    <xf numFmtId="171" fontId="2" fillId="0" borderId="16" xfId="53" applyFont="1" applyBorder="1" applyAlignment="1">
      <alignment/>
    </xf>
    <xf numFmtId="0" fontId="2" fillId="0" borderId="18" xfId="0" applyFont="1" applyBorder="1" applyAlignment="1">
      <alignment/>
    </xf>
    <xf numFmtId="171" fontId="2" fillId="0" borderId="21" xfId="53" applyFont="1" applyBorder="1" applyAlignment="1">
      <alignment/>
    </xf>
    <xf numFmtId="0" fontId="0" fillId="0" borderId="12" xfId="0" applyFont="1" applyBorder="1" applyAlignment="1">
      <alignment horizontal="right"/>
    </xf>
    <xf numFmtId="171" fontId="0" fillId="0" borderId="13" xfId="53" applyFont="1" applyBorder="1" applyAlignment="1">
      <alignment/>
    </xf>
    <xf numFmtId="0" fontId="0" fillId="0" borderId="26" xfId="0" applyFont="1" applyBorder="1" applyAlignment="1">
      <alignment/>
    </xf>
    <xf numFmtId="171" fontId="0" fillId="0" borderId="17" xfId="53" applyFont="1" applyBorder="1" applyAlignment="1">
      <alignment horizontal="center"/>
    </xf>
    <xf numFmtId="171" fontId="0" fillId="0" borderId="17" xfId="53" applyFont="1" applyBorder="1" applyAlignment="1">
      <alignment horizontal="right"/>
    </xf>
    <xf numFmtId="0" fontId="1" fillId="0" borderId="14" xfId="0" applyFont="1" applyBorder="1" applyAlignment="1">
      <alignment/>
    </xf>
    <xf numFmtId="171" fontId="1" fillId="0" borderId="14" xfId="0" applyNumberFormat="1" applyFont="1" applyBorder="1" applyAlignment="1">
      <alignment horizontal="center"/>
    </xf>
    <xf numFmtId="171" fontId="0" fillId="0" borderId="14" xfId="53" applyFont="1" applyBorder="1" applyAlignment="1">
      <alignment horizontal="center"/>
    </xf>
    <xf numFmtId="171" fontId="0" fillId="0" borderId="18" xfId="53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71" fontId="0" fillId="0" borderId="12" xfId="53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171" fontId="0" fillId="0" borderId="13" xfId="53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4" fontId="0" fillId="0" borderId="24" xfId="53" applyNumberFormat="1" applyFont="1" applyBorder="1" applyAlignment="1">
      <alignment horizontal="right"/>
    </xf>
    <xf numFmtId="171" fontId="1" fillId="0" borderId="12" xfId="53" applyFont="1" applyBorder="1" applyAlignment="1">
      <alignment/>
    </xf>
    <xf numFmtId="171" fontId="0" fillId="0" borderId="15" xfId="0" applyNumberFormat="1" applyFont="1" applyBorder="1" applyAlignment="1">
      <alignment/>
    </xf>
    <xf numFmtId="171" fontId="0" fillId="0" borderId="15" xfId="53" applyFont="1" applyBorder="1" applyAlignment="1">
      <alignment horizontal="center"/>
    </xf>
    <xf numFmtId="171" fontId="0" fillId="0" borderId="24" xfId="53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0" xfId="0" applyFont="1" applyBorder="1" applyAlignment="1">
      <alignment horizontal="center"/>
    </xf>
    <xf numFmtId="171" fontId="0" fillId="0" borderId="13" xfId="53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" fontId="0" fillId="0" borderId="12" xfId="53" applyNumberFormat="1" applyFont="1" applyBorder="1" applyAlignment="1">
      <alignment/>
    </xf>
    <xf numFmtId="39" fontId="0" fillId="0" borderId="15" xfId="53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171" fontId="1" fillId="0" borderId="21" xfId="0" applyNumberFormat="1" applyFont="1" applyBorder="1" applyAlignment="1">
      <alignment horizontal="center"/>
    </xf>
    <xf numFmtId="39" fontId="0" fillId="0" borderId="15" xfId="53" applyNumberFormat="1" applyFont="1" applyBorder="1" applyAlignment="1">
      <alignment/>
    </xf>
    <xf numFmtId="0" fontId="1" fillId="0" borderId="29" xfId="0" applyFont="1" applyBorder="1" applyAlignment="1">
      <alignment/>
    </xf>
    <xf numFmtId="171" fontId="1" fillId="0" borderId="15" xfId="53" applyFont="1" applyBorder="1" applyAlignment="1">
      <alignment/>
    </xf>
    <xf numFmtId="171" fontId="0" fillId="0" borderId="15" xfId="53" applyFont="1" applyBorder="1" applyAlignment="1">
      <alignment/>
    </xf>
    <xf numFmtId="171" fontId="1" fillId="0" borderId="25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171" fontId="0" fillId="0" borderId="23" xfId="53" applyFont="1" applyBorder="1" applyAlignment="1">
      <alignment/>
    </xf>
    <xf numFmtId="171" fontId="1" fillId="0" borderId="16" xfId="53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171" fontId="0" fillId="0" borderId="25" xfId="0" applyNumberFormat="1" applyFont="1" applyBorder="1" applyAlignment="1">
      <alignment horizontal="center"/>
    </xf>
    <xf numFmtId="39" fontId="1" fillId="0" borderId="22" xfId="53" applyNumberFormat="1" applyFont="1" applyBorder="1" applyAlignment="1">
      <alignment/>
    </xf>
    <xf numFmtId="39" fontId="1" fillId="0" borderId="21" xfId="53" applyNumberFormat="1" applyFont="1" applyBorder="1" applyAlignment="1">
      <alignment/>
    </xf>
    <xf numFmtId="39" fontId="1" fillId="0" borderId="15" xfId="53" applyNumberFormat="1" applyFont="1" applyBorder="1" applyAlignment="1">
      <alignment/>
    </xf>
    <xf numFmtId="39" fontId="0" fillId="0" borderId="25" xfId="53" applyNumberFormat="1" applyFont="1" applyBorder="1" applyAlignment="1">
      <alignment/>
    </xf>
    <xf numFmtId="39" fontId="1" fillId="0" borderId="25" xfId="53" applyNumberFormat="1" applyFont="1" applyBorder="1" applyAlignment="1">
      <alignment/>
    </xf>
    <xf numFmtId="39" fontId="1" fillId="0" borderId="18" xfId="53" applyNumberFormat="1" applyFont="1" applyBorder="1" applyAlignment="1">
      <alignment/>
    </xf>
    <xf numFmtId="0" fontId="1" fillId="0" borderId="23" xfId="0" applyFont="1" applyBorder="1" applyAlignment="1">
      <alignment/>
    </xf>
    <xf numFmtId="39" fontId="0" fillId="0" borderId="23" xfId="53" applyNumberFormat="1" applyFont="1" applyBorder="1" applyAlignment="1">
      <alignment/>
    </xf>
    <xf numFmtId="171" fontId="0" fillId="0" borderId="17" xfId="53" applyFont="1" applyBorder="1" applyAlignment="1">
      <alignment/>
    </xf>
    <xf numFmtId="39" fontId="1" fillId="0" borderId="16" xfId="53" applyNumberFormat="1" applyFont="1" applyBorder="1" applyAlignment="1">
      <alignment/>
    </xf>
    <xf numFmtId="171" fontId="1" fillId="0" borderId="14" xfId="53" applyFont="1" applyBorder="1" applyAlignment="1">
      <alignment/>
    </xf>
    <xf numFmtId="0" fontId="0" fillId="0" borderId="20" xfId="0" applyBorder="1" applyAlignment="1">
      <alignment/>
    </xf>
    <xf numFmtId="4" fontId="0" fillId="0" borderId="15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5" fillId="0" borderId="35" xfId="0" applyFont="1" applyBorder="1" applyAlignment="1">
      <alignment/>
    </xf>
    <xf numFmtId="39" fontId="0" fillId="0" borderId="36" xfId="53" applyNumberFormat="1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0" xfId="0" applyFont="1" applyBorder="1" applyAlignment="1">
      <alignment/>
    </xf>
    <xf numFmtId="39" fontId="0" fillId="0" borderId="37" xfId="53" applyNumberFormat="1" applyFont="1" applyBorder="1" applyAlignment="1">
      <alignment/>
    </xf>
    <xf numFmtId="0" fontId="1" fillId="0" borderId="24" xfId="0" applyFont="1" applyBorder="1" applyAlignment="1">
      <alignment/>
    </xf>
    <xf numFmtId="39" fontId="0" fillId="0" borderId="32" xfId="53" applyNumberFormat="1" applyFont="1" applyBorder="1" applyAlignment="1">
      <alignment/>
    </xf>
    <xf numFmtId="0" fontId="0" fillId="0" borderId="38" xfId="0" applyBorder="1" applyAlignment="1">
      <alignment/>
    </xf>
    <xf numFmtId="39" fontId="1" fillId="0" borderId="27" xfId="53" applyNumberFormat="1" applyFont="1" applyBorder="1" applyAlignment="1">
      <alignment/>
    </xf>
    <xf numFmtId="0" fontId="1" fillId="0" borderId="19" xfId="0" applyFont="1" applyBorder="1" applyAlignment="1">
      <alignment/>
    </xf>
    <xf numFmtId="39" fontId="0" fillId="0" borderId="25" xfId="53" applyNumberFormat="1" applyFont="1" applyBorder="1" applyAlignment="1">
      <alignment horizontal="right"/>
    </xf>
    <xf numFmtId="39" fontId="0" fillId="0" borderId="25" xfId="53" applyNumberFormat="1" applyFont="1" applyBorder="1" applyAlignment="1">
      <alignment horizontal="right"/>
    </xf>
    <xf numFmtId="0" fontId="0" fillId="0" borderId="24" xfId="0" applyBorder="1" applyAlignment="1">
      <alignment/>
    </xf>
    <xf numFmtId="39" fontId="1" fillId="0" borderId="16" xfId="53" applyNumberFormat="1" applyFont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right"/>
    </xf>
    <xf numFmtId="0" fontId="1" fillId="0" borderId="38" xfId="0" applyFont="1" applyBorder="1" applyAlignment="1">
      <alignment horizontal="center"/>
    </xf>
    <xf numFmtId="171" fontId="0" fillId="0" borderId="15" xfId="53" applyFont="1" applyBorder="1" applyAlignment="1" applyProtection="1">
      <alignment/>
      <protection locked="0"/>
    </xf>
    <xf numFmtId="39" fontId="0" fillId="0" borderId="15" xfId="53" applyNumberFormat="1" applyFont="1" applyBorder="1" applyAlignment="1" applyProtection="1">
      <alignment/>
      <protection locked="0"/>
    </xf>
    <xf numFmtId="4" fontId="0" fillId="0" borderId="12" xfId="53" applyNumberFormat="1" applyFont="1" applyBorder="1" applyAlignment="1" applyProtection="1">
      <alignment/>
      <protection locked="0"/>
    </xf>
    <xf numFmtId="2" fontId="0" fillId="0" borderId="12" xfId="53" applyNumberFormat="1" applyFont="1" applyBorder="1" applyAlignment="1" applyProtection="1">
      <alignment/>
      <protection locked="0"/>
    </xf>
    <xf numFmtId="2" fontId="0" fillId="0" borderId="12" xfId="53" applyNumberFormat="1" applyFont="1" applyBorder="1" applyAlignment="1" applyProtection="1">
      <alignment/>
      <protection locked="0"/>
    </xf>
    <xf numFmtId="4" fontId="1" fillId="0" borderId="12" xfId="53" applyNumberFormat="1" applyFont="1" applyBorder="1" applyAlignment="1" applyProtection="1">
      <alignment/>
      <protection locked="0"/>
    </xf>
    <xf numFmtId="2" fontId="2" fillId="0" borderId="12" xfId="53" applyNumberFormat="1" applyFont="1" applyBorder="1" applyAlignment="1" applyProtection="1">
      <alignment/>
      <protection locked="0"/>
    </xf>
    <xf numFmtId="2" fontId="1" fillId="0" borderId="12" xfId="53" applyNumberFormat="1" applyFont="1" applyBorder="1" applyAlignment="1" applyProtection="1">
      <alignment/>
      <protection locked="0"/>
    </xf>
    <xf numFmtId="2" fontId="0" fillId="0" borderId="12" xfId="53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5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34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5" xfId="0" applyFont="1" applyBorder="1" applyAlignment="1">
      <alignment/>
    </xf>
    <xf numFmtId="0" fontId="0" fillId="0" borderId="12" xfId="0" applyBorder="1" applyAlignment="1">
      <alignment/>
    </xf>
    <xf numFmtId="39" fontId="1" fillId="0" borderId="12" xfId="53" applyNumberFormat="1" applyFont="1" applyBorder="1" applyAlignment="1">
      <alignment/>
    </xf>
    <xf numFmtId="39" fontId="0" fillId="0" borderId="12" xfId="53" applyNumberFormat="1" applyFont="1" applyBorder="1" applyAlignment="1">
      <alignment/>
    </xf>
    <xf numFmtId="39" fontId="0" fillId="0" borderId="17" xfId="53" applyNumberFormat="1" applyFont="1" applyBorder="1" applyAlignment="1">
      <alignment/>
    </xf>
    <xf numFmtId="39" fontId="1" fillId="0" borderId="14" xfId="53" applyNumberFormat="1" applyFont="1" applyBorder="1" applyAlignment="1">
      <alignment/>
    </xf>
    <xf numFmtId="39" fontId="0" fillId="0" borderId="18" xfId="53" applyNumberFormat="1" applyFont="1" applyBorder="1" applyAlignment="1">
      <alignment/>
    </xf>
    <xf numFmtId="0" fontId="0" fillId="0" borderId="15" xfId="0" applyFont="1" applyBorder="1" applyAlignment="1" applyProtection="1">
      <alignment/>
      <protection locked="0"/>
    </xf>
    <xf numFmtId="39" fontId="1" fillId="0" borderId="10" xfId="53" applyNumberFormat="1" applyFont="1" applyBorder="1" applyAlignment="1">
      <alignment/>
    </xf>
    <xf numFmtId="0" fontId="4" fillId="0" borderId="15" xfId="0" applyFont="1" applyBorder="1" applyAlignment="1" applyProtection="1">
      <alignment/>
      <protection locked="0"/>
    </xf>
    <xf numFmtId="39" fontId="0" fillId="0" borderId="13" xfId="53" applyNumberFormat="1" applyFont="1" applyBorder="1" applyAlignment="1">
      <alignment/>
    </xf>
    <xf numFmtId="39" fontId="1" fillId="0" borderId="17" xfId="53" applyNumberFormat="1" applyFont="1" applyBorder="1" applyAlignment="1">
      <alignment/>
    </xf>
    <xf numFmtId="0" fontId="2" fillId="0" borderId="15" xfId="0" applyFont="1" applyBorder="1" applyAlignment="1">
      <alignment/>
    </xf>
    <xf numFmtId="39" fontId="0" fillId="0" borderId="12" xfId="53" applyNumberFormat="1" applyFont="1" applyBorder="1" applyAlignment="1">
      <alignment/>
    </xf>
    <xf numFmtId="39" fontId="0" fillId="0" borderId="17" xfId="53" applyNumberFormat="1" applyFont="1" applyBorder="1" applyAlignment="1">
      <alignment/>
    </xf>
    <xf numFmtId="39" fontId="1" fillId="0" borderId="13" xfId="53" applyNumberFormat="1" applyFont="1" applyBorder="1" applyAlignment="1">
      <alignment/>
    </xf>
    <xf numFmtId="39" fontId="1" fillId="0" borderId="26" xfId="53" applyNumberFormat="1" applyFont="1" applyBorder="1" applyAlignment="1">
      <alignment/>
    </xf>
    <xf numFmtId="0" fontId="1" fillId="0" borderId="20" xfId="0" applyFont="1" applyBorder="1" applyAlignment="1">
      <alignment/>
    </xf>
    <xf numFmtId="39" fontId="1" fillId="0" borderId="11" xfId="53" applyNumberFormat="1" applyFont="1" applyBorder="1" applyAlignment="1">
      <alignment/>
    </xf>
    <xf numFmtId="0" fontId="0" fillId="0" borderId="0" xfId="0" applyAlignment="1">
      <alignment horizontal="left"/>
    </xf>
    <xf numFmtId="171" fontId="0" fillId="0" borderId="0" xfId="53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8" xfId="0" applyBorder="1" applyAlignment="1">
      <alignment horizontal="center"/>
    </xf>
    <xf numFmtId="171" fontId="0" fillId="0" borderId="15" xfId="53" applyNumberFormat="1" applyFont="1" applyBorder="1" applyAlignment="1">
      <alignment horizontal="center"/>
    </xf>
    <xf numFmtId="171" fontId="0" fillId="0" borderId="12" xfId="53" applyNumberFormat="1" applyFont="1" applyBorder="1" applyAlignment="1">
      <alignment horizontal="center"/>
    </xf>
    <xf numFmtId="171" fontId="0" fillId="0" borderId="12" xfId="53" applyNumberFormat="1" applyFont="1" applyBorder="1" applyAlignment="1">
      <alignment/>
    </xf>
    <xf numFmtId="171" fontId="0" fillId="0" borderId="15" xfId="53" applyNumberFormat="1" applyFont="1" applyBorder="1" applyAlignment="1">
      <alignment/>
    </xf>
    <xf numFmtId="0" fontId="1" fillId="0" borderId="41" xfId="0" applyFont="1" applyBorder="1" applyAlignment="1">
      <alignment horizontal="left"/>
    </xf>
    <xf numFmtId="171" fontId="1" fillId="0" borderId="15" xfId="53" applyNumberFormat="1" applyFont="1" applyBorder="1" applyAlignment="1">
      <alignment horizontal="center"/>
    </xf>
    <xf numFmtId="171" fontId="1" fillId="0" borderId="12" xfId="53" applyNumberFormat="1" applyFont="1" applyBorder="1" applyAlignment="1">
      <alignment horizontal="center"/>
    </xf>
    <xf numFmtId="171" fontId="1" fillId="0" borderId="12" xfId="53" applyNumberFormat="1" applyFont="1" applyBorder="1" applyAlignment="1">
      <alignment/>
    </xf>
    <xf numFmtId="171" fontId="1" fillId="0" borderId="15" xfId="53" applyNumberFormat="1" applyFont="1" applyBorder="1" applyAlignment="1">
      <alignment/>
    </xf>
    <xf numFmtId="0" fontId="1" fillId="0" borderId="37" xfId="0" applyFont="1" applyBorder="1" applyAlignment="1">
      <alignment/>
    </xf>
    <xf numFmtId="0" fontId="0" fillId="0" borderId="37" xfId="0" applyFont="1" applyBorder="1" applyAlignment="1">
      <alignment horizontal="left"/>
    </xf>
    <xf numFmtId="4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1" xfId="0" applyFont="1" applyFill="1" applyBorder="1" applyAlignment="1">
      <alignment horizontal="left"/>
    </xf>
    <xf numFmtId="0" fontId="0" fillId="0" borderId="37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 horizontal="center"/>
    </xf>
    <xf numFmtId="171" fontId="55" fillId="0" borderId="15" xfId="53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8" xfId="0" applyBorder="1" applyAlignment="1">
      <alignment horizontal="left"/>
    </xf>
    <xf numFmtId="0" fontId="0" fillId="0" borderId="23" xfId="0" applyBorder="1" applyAlignment="1">
      <alignment horizontal="center"/>
    </xf>
    <xf numFmtId="171" fontId="0" fillId="0" borderId="23" xfId="53" applyNumberFormat="1" applyFont="1" applyBorder="1" applyAlignment="1">
      <alignment horizontal="center"/>
    </xf>
    <xf numFmtId="171" fontId="0" fillId="0" borderId="17" xfId="53" applyNumberFormat="1" applyFont="1" applyBorder="1" applyAlignment="1">
      <alignment horizontal="center"/>
    </xf>
    <xf numFmtId="171" fontId="0" fillId="0" borderId="17" xfId="53" applyNumberFormat="1" applyFont="1" applyBorder="1" applyAlignment="1">
      <alignment/>
    </xf>
    <xf numFmtId="171" fontId="0" fillId="0" borderId="23" xfId="53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71" fontId="2" fillId="0" borderId="16" xfId="53" applyNumberFormat="1" applyFont="1" applyBorder="1" applyAlignment="1">
      <alignment horizontal="center"/>
    </xf>
    <xf numFmtId="171" fontId="2" fillId="0" borderId="14" xfId="53" applyNumberFormat="1" applyFont="1" applyBorder="1" applyAlignment="1">
      <alignment horizontal="center"/>
    </xf>
    <xf numFmtId="4" fontId="2" fillId="0" borderId="14" xfId="53" applyNumberFormat="1" applyFont="1" applyBorder="1" applyAlignment="1">
      <alignment/>
    </xf>
    <xf numFmtId="4" fontId="2" fillId="0" borderId="16" xfId="53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 horizontal="left"/>
    </xf>
    <xf numFmtId="0" fontId="0" fillId="0" borderId="25" xfId="0" applyBorder="1" applyAlignment="1">
      <alignment horizontal="center"/>
    </xf>
    <xf numFmtId="171" fontId="0" fillId="0" borderId="25" xfId="53" applyNumberFormat="1" applyFont="1" applyBorder="1" applyAlignment="1">
      <alignment horizontal="center"/>
    </xf>
    <xf numFmtId="171" fontId="0" fillId="0" borderId="18" xfId="53" applyNumberFormat="1" applyFont="1" applyBorder="1" applyAlignment="1">
      <alignment horizontal="center"/>
    </xf>
    <xf numFmtId="171" fontId="0" fillId="0" borderId="18" xfId="53" applyNumberFormat="1" applyFont="1" applyBorder="1" applyAlignment="1">
      <alignment/>
    </xf>
    <xf numFmtId="171" fontId="0" fillId="0" borderId="25" xfId="53" applyNumberFormat="1" applyFont="1" applyBorder="1" applyAlignment="1">
      <alignment/>
    </xf>
    <xf numFmtId="0" fontId="0" fillId="35" borderId="15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41" xfId="0" applyFill="1" applyBorder="1" applyAlignment="1">
      <alignment horizontal="left"/>
    </xf>
    <xf numFmtId="0" fontId="0" fillId="35" borderId="15" xfId="0" applyFill="1" applyBorder="1" applyAlignment="1">
      <alignment horizontal="center"/>
    </xf>
    <xf numFmtId="171" fontId="0" fillId="35" borderId="15" xfId="53" applyNumberFormat="1" applyFont="1" applyFill="1" applyBorder="1" applyAlignment="1">
      <alignment horizontal="center"/>
    </xf>
    <xf numFmtId="171" fontId="0" fillId="35" borderId="12" xfId="53" applyNumberFormat="1" applyFont="1" applyFill="1" applyBorder="1" applyAlignment="1">
      <alignment horizontal="center"/>
    </xf>
    <xf numFmtId="171" fontId="0" fillId="35" borderId="12" xfId="53" applyNumberFormat="1" applyFont="1" applyFill="1" applyBorder="1" applyAlignment="1">
      <alignment/>
    </xf>
    <xf numFmtId="171" fontId="0" fillId="35" borderId="15" xfId="53" applyNumberFormat="1" applyFont="1" applyFill="1" applyBorder="1" applyAlignment="1">
      <alignment/>
    </xf>
    <xf numFmtId="0" fontId="0" fillId="0" borderId="41" xfId="0" applyBorder="1" applyAlignment="1">
      <alignment horizontal="left"/>
    </xf>
    <xf numFmtId="0" fontId="0" fillId="0" borderId="15" xfId="0" applyBorder="1" applyAlignment="1">
      <alignment horizontal="center"/>
    </xf>
    <xf numFmtId="171" fontId="0" fillId="0" borderId="15" xfId="53" applyFont="1" applyBorder="1" applyAlignment="1">
      <alignment/>
    </xf>
    <xf numFmtId="171" fontId="0" fillId="0" borderId="12" xfId="53" applyFont="1" applyFill="1" applyBorder="1" applyAlignment="1">
      <alignment/>
    </xf>
    <xf numFmtId="171" fontId="0" fillId="0" borderId="15" xfId="53" applyFont="1" applyFill="1" applyBorder="1" applyAlignment="1">
      <alignment/>
    </xf>
    <xf numFmtId="39" fontId="0" fillId="0" borderId="12" xfId="53" applyNumberFormat="1" applyFont="1" applyFill="1" applyBorder="1" applyAlignment="1">
      <alignment/>
    </xf>
    <xf numFmtId="39" fontId="0" fillId="0" borderId="15" xfId="53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0" fillId="0" borderId="28" xfId="0" applyFont="1" applyBorder="1" applyAlignment="1">
      <alignment horizontal="left"/>
    </xf>
    <xf numFmtId="171" fontId="2" fillId="0" borderId="14" xfId="53" applyNumberFormat="1" applyFont="1" applyBorder="1" applyAlignment="1">
      <alignment/>
    </xf>
    <xf numFmtId="171" fontId="2" fillId="0" borderId="16" xfId="53" applyNumberFormat="1" applyFont="1" applyBorder="1" applyAlignment="1">
      <alignment/>
    </xf>
    <xf numFmtId="0" fontId="0" fillId="0" borderId="35" xfId="0" applyFont="1" applyBorder="1" applyAlignment="1">
      <alignment horizontal="left"/>
    </xf>
    <xf numFmtId="0" fontId="0" fillId="35" borderId="12" xfId="0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1" fontId="2" fillId="0" borderId="14" xfId="0" applyNumberFormat="1" applyFont="1" applyBorder="1" applyAlignment="1">
      <alignment/>
    </xf>
    <xf numFmtId="171" fontId="2" fillId="0" borderId="16" xfId="0" applyNumberFormat="1" applyFont="1" applyBorder="1" applyAlignment="1">
      <alignment/>
    </xf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4" fontId="0" fillId="0" borderId="24" xfId="0" applyNumberFormat="1" applyBorder="1" applyAlignment="1">
      <alignment/>
    </xf>
    <xf numFmtId="0" fontId="3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171" fontId="2" fillId="0" borderId="16" xfId="0" applyNumberFormat="1" applyFont="1" applyBorder="1" applyAlignment="1">
      <alignment horizontal="center"/>
    </xf>
    <xf numFmtId="171" fontId="2" fillId="0" borderId="14" xfId="0" applyNumberFormat="1" applyFont="1" applyBorder="1" applyAlignment="1">
      <alignment horizontal="center"/>
    </xf>
    <xf numFmtId="171" fontId="0" fillId="0" borderId="0" xfId="53" applyFont="1" applyAlignment="1">
      <alignment horizontal="right"/>
    </xf>
    <xf numFmtId="171" fontId="1" fillId="0" borderId="10" xfId="53" applyFont="1" applyBorder="1" applyAlignment="1">
      <alignment horizontal="center"/>
    </xf>
    <xf numFmtId="171" fontId="0" fillId="0" borderId="11" xfId="53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25" xfId="0" applyFont="1" applyBorder="1" applyAlignment="1">
      <alignment horizontal="left"/>
    </xf>
    <xf numFmtId="171" fontId="1" fillId="0" borderId="12" xfId="0" applyNumberFormat="1" applyFont="1" applyBorder="1" applyAlignment="1">
      <alignment horizontal="right"/>
    </xf>
    <xf numFmtId="0" fontId="0" fillId="0" borderId="15" xfId="0" applyFont="1" applyFill="1" applyBorder="1" applyAlignment="1" applyProtection="1">
      <alignment/>
      <protection locked="0"/>
    </xf>
    <xf numFmtId="171" fontId="0" fillId="0" borderId="12" xfId="0" applyNumberFormat="1" applyBorder="1" applyAlignment="1">
      <alignment horizontal="right"/>
    </xf>
    <xf numFmtId="0" fontId="5" fillId="0" borderId="15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71" fontId="0" fillId="0" borderId="13" xfId="53" applyFont="1" applyBorder="1" applyAlignment="1">
      <alignment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6" xfId="0" applyFont="1" applyBorder="1" applyAlignment="1">
      <alignment/>
    </xf>
    <xf numFmtId="171" fontId="1" fillId="0" borderId="14" xfId="53" applyFont="1" applyBorder="1" applyAlignment="1">
      <alignment horizontal="right"/>
    </xf>
    <xf numFmtId="0" fontId="0" fillId="0" borderId="14" xfId="0" applyBorder="1" applyAlignment="1">
      <alignment horizontal="center"/>
    </xf>
    <xf numFmtId="171" fontId="0" fillId="0" borderId="18" xfId="53" applyFont="1" applyBorder="1" applyAlignment="1">
      <alignment horizontal="right"/>
    </xf>
    <xf numFmtId="171" fontId="0" fillId="0" borderId="17" xfId="53" applyFont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171" fontId="0" fillId="0" borderId="0" xfId="53" applyFont="1" applyBorder="1" applyAlignment="1">
      <alignment horizontal="right"/>
    </xf>
    <xf numFmtId="171" fontId="0" fillId="0" borderId="0" xfId="53" applyFont="1" applyAlignment="1">
      <alignment horizontal="right"/>
    </xf>
    <xf numFmtId="171" fontId="0" fillId="0" borderId="11" xfId="53" applyFont="1" applyBorder="1" applyAlignment="1">
      <alignment horizontal="right"/>
    </xf>
    <xf numFmtId="39" fontId="0" fillId="0" borderId="12" xfId="53" applyNumberFormat="1" applyFont="1" applyBorder="1" applyAlignment="1">
      <alignment horizontal="right"/>
    </xf>
    <xf numFmtId="0" fontId="0" fillId="0" borderId="23" xfId="0" applyFont="1" applyBorder="1" applyAlignment="1" applyProtection="1">
      <alignment/>
      <protection locked="0"/>
    </xf>
    <xf numFmtId="3" fontId="0" fillId="0" borderId="17" xfId="0" applyNumberFormat="1" applyBorder="1" applyAlignment="1">
      <alignment horizontal="center"/>
    </xf>
    <xf numFmtId="0" fontId="1" fillId="0" borderId="16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2" fillId="0" borderId="37" xfId="0" applyFont="1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4" fontId="0" fillId="0" borderId="25" xfId="0" applyNumberFormat="1" applyBorder="1" applyAlignment="1">
      <alignment/>
    </xf>
    <xf numFmtId="4" fontId="1" fillId="0" borderId="25" xfId="53" applyNumberFormat="1" applyFont="1" applyBorder="1" applyAlignment="1">
      <alignment/>
    </xf>
    <xf numFmtId="0" fontId="1" fillId="0" borderId="35" xfId="0" applyFont="1" applyBorder="1" applyAlignment="1">
      <alignment/>
    </xf>
    <xf numFmtId="4" fontId="0" fillId="0" borderId="15" xfId="53" applyNumberFormat="1" applyFont="1" applyBorder="1" applyAlignment="1">
      <alignment/>
    </xf>
    <xf numFmtId="0" fontId="0" fillId="0" borderId="41" xfId="0" applyBorder="1" applyAlignment="1">
      <alignment/>
    </xf>
    <xf numFmtId="4" fontId="1" fillId="0" borderId="15" xfId="53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35" borderId="32" xfId="0" applyFont="1" applyFill="1" applyBorder="1" applyAlignment="1">
      <alignment/>
    </xf>
    <xf numFmtId="171" fontId="1" fillId="35" borderId="23" xfId="53" applyFont="1" applyFill="1" applyBorder="1" applyAlignment="1">
      <alignment/>
    </xf>
    <xf numFmtId="0" fontId="1" fillId="35" borderId="28" xfId="0" applyFont="1" applyFill="1" applyBorder="1" applyAlignment="1">
      <alignment/>
    </xf>
    <xf numFmtId="171" fontId="1" fillId="35" borderId="23" xfId="0" applyNumberFormat="1" applyFont="1" applyFill="1" applyBorder="1" applyAlignment="1">
      <alignment/>
    </xf>
    <xf numFmtId="171" fontId="1" fillId="0" borderId="23" xfId="53" applyFont="1" applyBorder="1" applyAlignment="1">
      <alignment/>
    </xf>
    <xf numFmtId="171" fontId="1" fillId="0" borderId="23" xfId="0" applyNumberFormat="1" applyFont="1" applyBorder="1" applyAlignment="1">
      <alignment/>
    </xf>
    <xf numFmtId="171" fontId="1" fillId="0" borderId="24" xfId="53" applyFont="1" applyBorder="1" applyAlignment="1">
      <alignment/>
    </xf>
    <xf numFmtId="171" fontId="1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171" fontId="1" fillId="0" borderId="25" xfId="53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15" xfId="0" applyNumberFormat="1" applyFont="1" applyBorder="1" applyAlignment="1">
      <alignment/>
    </xf>
    <xf numFmtId="0" fontId="13" fillId="35" borderId="29" xfId="0" applyFont="1" applyFill="1" applyBorder="1" applyAlignment="1">
      <alignment/>
    </xf>
    <xf numFmtId="39" fontId="13" fillId="35" borderId="15" xfId="53" applyNumberFormat="1" applyFont="1" applyFill="1" applyBorder="1" applyAlignment="1">
      <alignment/>
    </xf>
    <xf numFmtId="0" fontId="13" fillId="35" borderId="41" xfId="0" applyFont="1" applyFill="1" applyBorder="1" applyAlignment="1">
      <alignment/>
    </xf>
    <xf numFmtId="39" fontId="13" fillId="35" borderId="15" xfId="0" applyNumberFormat="1" applyFont="1" applyFill="1" applyBorder="1" applyAlignment="1">
      <alignment/>
    </xf>
    <xf numFmtId="39" fontId="1" fillId="0" borderId="23" xfId="53" applyNumberFormat="1" applyFont="1" applyBorder="1" applyAlignment="1">
      <alignment/>
    </xf>
    <xf numFmtId="0" fontId="1" fillId="0" borderId="28" xfId="0" applyFont="1" applyBorder="1" applyAlignment="1">
      <alignment/>
    </xf>
    <xf numFmtId="39" fontId="1" fillId="0" borderId="23" xfId="0" applyNumberFormat="1" applyFont="1" applyBorder="1" applyAlignment="1">
      <alignment/>
    </xf>
    <xf numFmtId="0" fontId="2" fillId="0" borderId="27" xfId="0" applyFont="1" applyBorder="1" applyAlignment="1">
      <alignment/>
    </xf>
    <xf numFmtId="39" fontId="2" fillId="0" borderId="16" xfId="53" applyNumberFormat="1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2" xfId="0" applyBorder="1" applyAlignment="1">
      <alignment/>
    </xf>
    <xf numFmtId="4" fontId="0" fillId="0" borderId="23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39" fontId="0" fillId="33" borderId="12" xfId="53" applyNumberFormat="1" applyFont="1" applyFill="1" applyBorder="1" applyAlignment="1" applyProtection="1">
      <alignment/>
      <protection locked="0"/>
    </xf>
    <xf numFmtId="39" fontId="0" fillId="0" borderId="13" xfId="53" applyNumberFormat="1" applyFont="1" applyBorder="1" applyAlignment="1" applyProtection="1">
      <alignment/>
      <protection locked="0"/>
    </xf>
    <xf numFmtId="171" fontId="0" fillId="0" borderId="13" xfId="53" applyFont="1" applyBorder="1" applyAlignment="1" applyProtection="1">
      <alignment/>
      <protection locked="0"/>
    </xf>
    <xf numFmtId="0" fontId="1" fillId="0" borderId="13" xfId="0" applyFont="1" applyFill="1" applyBorder="1" applyAlignment="1">
      <alignment/>
    </xf>
    <xf numFmtId="171" fontId="0" fillId="0" borderId="12" xfId="53" applyFont="1" applyBorder="1" applyAlignment="1">
      <alignment/>
    </xf>
    <xf numFmtId="0" fontId="0" fillId="0" borderId="25" xfId="0" applyBorder="1" applyAlignment="1" applyProtection="1">
      <alignment/>
      <protection locked="0"/>
    </xf>
    <xf numFmtId="171" fontId="0" fillId="0" borderId="13" xfId="53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ll\Documents\Meus%20Documentos\P.M.Pedras%20Grandes\LDO%202018\Anexo%20I.1%20a%20I.12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"/>
      <sheetName val="Anexo.I.1"/>
      <sheetName val="Anexo.I.2"/>
      <sheetName val="Anexo.I.3.a"/>
      <sheetName val="Anexo.I.3.b"/>
      <sheetName val="Anexo.I.4.a"/>
      <sheetName val="Anexo.I.4.b"/>
      <sheetName val="Anexo.I.5"/>
      <sheetName val="Anexo.I.6"/>
      <sheetName val="Anexo.I.7"/>
      <sheetName val="Anexo.I.8"/>
      <sheetName val="Anexo.I.9"/>
      <sheetName val="Anexo.I.10"/>
      <sheetName val="Anexo.I.11"/>
      <sheetName val="Anexo.I.12"/>
    </sheetNames>
    <sheetDataSet>
      <sheetData sheetId="3">
        <row r="101">
          <cell r="D101">
            <v>120000</v>
          </cell>
        </row>
        <row r="102">
          <cell r="D102">
            <v>305000</v>
          </cell>
        </row>
        <row r="107">
          <cell r="D107">
            <v>5000</v>
          </cell>
        </row>
        <row r="108">
          <cell r="D108">
            <v>5000</v>
          </cell>
        </row>
        <row r="109">
          <cell r="D109">
            <v>5000</v>
          </cell>
        </row>
        <row r="110">
          <cell r="D110">
            <v>5000</v>
          </cell>
        </row>
        <row r="111">
          <cell r="D111">
            <v>5000</v>
          </cell>
        </row>
        <row r="112">
          <cell r="D112">
            <v>5000</v>
          </cell>
        </row>
        <row r="113">
          <cell r="D113">
            <v>5000</v>
          </cell>
        </row>
        <row r="114">
          <cell r="D114">
            <v>10000</v>
          </cell>
        </row>
        <row r="115">
          <cell r="D115">
            <v>10000</v>
          </cell>
        </row>
        <row r="116">
          <cell r="D116">
            <v>5000</v>
          </cell>
        </row>
        <row r="117">
          <cell r="D117">
            <v>5000</v>
          </cell>
        </row>
        <row r="118">
          <cell r="D118">
            <v>5000</v>
          </cell>
        </row>
        <row r="119">
          <cell r="D119">
            <v>5000</v>
          </cell>
        </row>
        <row r="122">
          <cell r="D122">
            <v>5000</v>
          </cell>
        </row>
        <row r="123">
          <cell r="D123">
            <v>2000</v>
          </cell>
        </row>
        <row r="124">
          <cell r="D124">
            <v>1000</v>
          </cell>
        </row>
        <row r="158">
          <cell r="D158">
            <v>10000</v>
          </cell>
        </row>
        <row r="160">
          <cell r="D160">
            <v>100000</v>
          </cell>
        </row>
        <row r="164">
          <cell r="D164">
            <v>100000</v>
          </cell>
        </row>
        <row r="165">
          <cell r="D165">
            <v>30000</v>
          </cell>
        </row>
        <row r="166">
          <cell r="D166">
            <v>10000</v>
          </cell>
        </row>
        <row r="167">
          <cell r="D167">
            <v>100000</v>
          </cell>
        </row>
        <row r="168">
          <cell r="D168">
            <v>10000</v>
          </cell>
        </row>
        <row r="171">
          <cell r="D171">
            <v>200000</v>
          </cell>
        </row>
        <row r="173">
          <cell r="D173">
            <v>10000</v>
          </cell>
        </row>
        <row r="175">
          <cell r="D175">
            <v>60000</v>
          </cell>
        </row>
        <row r="177">
          <cell r="D177">
            <v>100000</v>
          </cell>
        </row>
        <row r="179">
          <cell r="D179">
            <v>50000</v>
          </cell>
        </row>
        <row r="185">
          <cell r="D185">
            <v>50000</v>
          </cell>
        </row>
        <row r="210">
          <cell r="D210">
            <v>30000</v>
          </cell>
        </row>
        <row r="213">
          <cell r="D213">
            <v>30000</v>
          </cell>
        </row>
        <row r="214">
          <cell r="D214">
            <v>5000</v>
          </cell>
        </row>
        <row r="215">
          <cell r="D215">
            <v>7000</v>
          </cell>
        </row>
        <row r="218">
          <cell r="D218">
            <v>280000</v>
          </cell>
        </row>
        <row r="224">
          <cell r="D224">
            <v>1000</v>
          </cell>
        </row>
        <row r="225">
          <cell r="D225">
            <v>3000</v>
          </cell>
        </row>
        <row r="231">
          <cell r="D231">
            <v>1500000</v>
          </cell>
        </row>
        <row r="232">
          <cell r="D232">
            <v>5000</v>
          </cell>
        </row>
        <row r="235">
          <cell r="D235">
            <v>1000</v>
          </cell>
        </row>
        <row r="254">
          <cell r="D254">
            <v>0</v>
          </cell>
        </row>
        <row r="257">
          <cell r="D257">
            <v>0</v>
          </cell>
        </row>
        <row r="258">
          <cell r="D258">
            <v>150000</v>
          </cell>
        </row>
        <row r="263">
          <cell r="D263">
            <v>20000</v>
          </cell>
        </row>
        <row r="264">
          <cell r="D264">
            <v>130000</v>
          </cell>
        </row>
        <row r="270">
          <cell r="D270">
            <v>100000</v>
          </cell>
        </row>
        <row r="277">
          <cell r="D277">
            <v>100000</v>
          </cell>
        </row>
        <row r="331">
          <cell r="D331">
            <v>50000</v>
          </cell>
        </row>
        <row r="332">
          <cell r="D332">
            <v>75000</v>
          </cell>
        </row>
        <row r="337">
          <cell r="D337">
            <v>35000</v>
          </cell>
        </row>
        <row r="338">
          <cell r="D338">
            <v>5000</v>
          </cell>
        </row>
        <row r="339">
          <cell r="D339">
            <v>2000</v>
          </cell>
        </row>
        <row r="340">
          <cell r="D340">
            <v>3000</v>
          </cell>
        </row>
        <row r="341">
          <cell r="D341">
            <v>5000</v>
          </cell>
        </row>
        <row r="342">
          <cell r="D342">
            <v>3000</v>
          </cell>
        </row>
        <row r="343">
          <cell r="D343">
            <v>1000</v>
          </cell>
        </row>
        <row r="344">
          <cell r="D344">
            <v>1000</v>
          </cell>
        </row>
        <row r="345">
          <cell r="D345">
            <v>3000</v>
          </cell>
        </row>
        <row r="346">
          <cell r="D346">
            <v>5000</v>
          </cell>
        </row>
        <row r="347">
          <cell r="D347">
            <v>5000</v>
          </cell>
        </row>
        <row r="349">
          <cell r="D349">
            <v>7000</v>
          </cell>
        </row>
        <row r="357">
          <cell r="D357">
            <v>370000</v>
          </cell>
        </row>
        <row r="358">
          <cell r="D358">
            <v>200000</v>
          </cell>
        </row>
        <row r="359">
          <cell r="D359">
            <v>200000</v>
          </cell>
        </row>
        <row r="360">
          <cell r="D360">
            <v>40000</v>
          </cell>
        </row>
        <row r="361">
          <cell r="D361">
            <v>110000</v>
          </cell>
        </row>
        <row r="362">
          <cell r="D362">
            <v>30000</v>
          </cell>
        </row>
        <row r="363">
          <cell r="D363">
            <v>15000</v>
          </cell>
        </row>
        <row r="364">
          <cell r="D364">
            <v>40000</v>
          </cell>
        </row>
        <row r="365">
          <cell r="D365">
            <v>10000</v>
          </cell>
        </row>
        <row r="366">
          <cell r="D366">
            <v>60000</v>
          </cell>
        </row>
        <row r="367">
          <cell r="D367">
            <v>60000</v>
          </cell>
        </row>
        <row r="368">
          <cell r="D368">
            <v>40000</v>
          </cell>
        </row>
        <row r="369">
          <cell r="D369">
            <v>40000</v>
          </cell>
        </row>
        <row r="370">
          <cell r="D370">
            <v>60000</v>
          </cell>
        </row>
        <row r="374">
          <cell r="D374">
            <v>40000</v>
          </cell>
        </row>
        <row r="375">
          <cell r="D375">
            <v>80000</v>
          </cell>
        </row>
        <row r="376">
          <cell r="D376">
            <v>20000</v>
          </cell>
        </row>
        <row r="377">
          <cell r="D377">
            <v>10000</v>
          </cell>
        </row>
        <row r="383">
          <cell r="D383">
            <v>15000</v>
          </cell>
        </row>
        <row r="386">
          <cell r="D386">
            <v>5000</v>
          </cell>
        </row>
        <row r="389">
          <cell r="D389">
            <v>30000</v>
          </cell>
        </row>
        <row r="394">
          <cell r="D394">
            <v>30000</v>
          </cell>
        </row>
        <row r="400">
          <cell r="D400">
            <v>200000</v>
          </cell>
        </row>
        <row r="403">
          <cell r="D403">
            <v>100000</v>
          </cell>
        </row>
        <row r="407">
          <cell r="D407">
            <v>100000</v>
          </cell>
        </row>
        <row r="412">
          <cell r="D412">
            <v>3500000</v>
          </cell>
        </row>
        <row r="420">
          <cell r="D420">
            <v>5000</v>
          </cell>
        </row>
        <row r="425">
          <cell r="D425">
            <v>5000</v>
          </cell>
        </row>
        <row r="430">
          <cell r="D430">
            <v>195000</v>
          </cell>
        </row>
        <row r="434">
          <cell r="D434">
            <v>5000</v>
          </cell>
        </row>
        <row r="437">
          <cell r="D437">
            <v>10000</v>
          </cell>
        </row>
        <row r="438">
          <cell r="D438">
            <v>10000</v>
          </cell>
        </row>
        <row r="441">
          <cell r="D441">
            <v>10000</v>
          </cell>
        </row>
        <row r="443">
          <cell r="D443">
            <v>10000</v>
          </cell>
        </row>
        <row r="448">
          <cell r="D448">
            <v>15000</v>
          </cell>
        </row>
        <row r="456">
          <cell r="D456">
            <v>1200000</v>
          </cell>
        </row>
        <row r="460">
          <cell r="D460">
            <v>25120000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16.140625" style="0" customWidth="1"/>
    <col min="3" max="3" width="77.421875" style="0" customWidth="1"/>
    <col min="4" max="4" width="17.7109375" style="0" customWidth="1"/>
    <col min="5" max="5" width="14.8515625" style="0" customWidth="1"/>
  </cols>
  <sheetData>
    <row r="1" spans="1:7" ht="12.75">
      <c r="A1" s="6" t="s">
        <v>154</v>
      </c>
      <c r="B1" s="7"/>
      <c r="C1" s="7"/>
      <c r="D1" s="8"/>
      <c r="E1" s="8"/>
      <c r="F1" s="8"/>
      <c r="G1" s="8"/>
    </row>
    <row r="2" spans="1:7" ht="12.75">
      <c r="A2" s="8" t="s">
        <v>560</v>
      </c>
      <c r="B2" s="7"/>
      <c r="C2" s="7"/>
      <c r="D2" s="8"/>
      <c r="E2" s="8"/>
      <c r="F2" s="8"/>
      <c r="G2" s="8"/>
    </row>
    <row r="3" spans="1:7" ht="12.75">
      <c r="A3" s="6"/>
      <c r="B3" s="7"/>
      <c r="C3" s="7"/>
      <c r="D3" s="8"/>
      <c r="E3" s="8"/>
      <c r="F3" s="8"/>
      <c r="G3" s="8"/>
    </row>
    <row r="4" spans="1:9" ht="12.75">
      <c r="A4" s="509" t="s">
        <v>561</v>
      </c>
      <c r="B4" s="509"/>
      <c r="C4" s="509"/>
      <c r="D4" s="509"/>
      <c r="E4" s="509"/>
      <c r="F4" s="8"/>
      <c r="G4" s="8"/>
      <c r="H4" s="8"/>
      <c r="I4" s="8"/>
    </row>
    <row r="5" spans="1:4" ht="13.5" thickBot="1">
      <c r="A5" s="3"/>
      <c r="B5" s="3"/>
      <c r="C5" s="3"/>
      <c r="D5" s="3"/>
    </row>
    <row r="6" spans="1:5" ht="13.5" thickBot="1">
      <c r="A6" s="510" t="s">
        <v>562</v>
      </c>
      <c r="B6" s="511"/>
      <c r="C6" s="511"/>
      <c r="D6" s="32" t="s">
        <v>563</v>
      </c>
      <c r="E6" s="32" t="s">
        <v>552</v>
      </c>
    </row>
    <row r="7" spans="1:5" ht="12.75">
      <c r="A7" s="45" t="s">
        <v>0</v>
      </c>
      <c r="B7" s="11" t="s">
        <v>0</v>
      </c>
      <c r="C7" s="11" t="s">
        <v>5</v>
      </c>
      <c r="D7" s="11">
        <v>2017</v>
      </c>
      <c r="E7" s="11">
        <v>2018</v>
      </c>
    </row>
    <row r="8" spans="1:5" ht="13.5" thickBot="1">
      <c r="A8" s="46"/>
      <c r="B8" s="29" t="s">
        <v>6</v>
      </c>
      <c r="C8" s="12"/>
      <c r="D8" s="29"/>
      <c r="E8" s="29"/>
    </row>
    <row r="9" spans="1:5" ht="12.75">
      <c r="A9" s="89"/>
      <c r="B9" s="11"/>
      <c r="C9" s="15"/>
      <c r="D9" s="22"/>
      <c r="E9" s="22"/>
    </row>
    <row r="10" spans="1:5" ht="12.75">
      <c r="A10" s="165"/>
      <c r="B10" s="130"/>
      <c r="C10" s="131"/>
      <c r="D10" s="132"/>
      <c r="E10" s="132"/>
    </row>
    <row r="11" spans="1:5" ht="12.75">
      <c r="A11" s="89"/>
      <c r="B11" s="28"/>
      <c r="C11" s="61" t="s">
        <v>38</v>
      </c>
      <c r="D11" s="16"/>
      <c r="E11" s="16"/>
    </row>
    <row r="12" spans="1:5" ht="12.75">
      <c r="A12" s="89"/>
      <c r="B12" s="28"/>
      <c r="C12" s="21"/>
      <c r="D12" s="16"/>
      <c r="E12" s="16"/>
    </row>
    <row r="13" spans="1:5" ht="12.75">
      <c r="A13" s="175" t="s">
        <v>149</v>
      </c>
      <c r="B13" s="91"/>
      <c r="C13" s="39" t="s">
        <v>2</v>
      </c>
      <c r="D13" s="18">
        <f>D14+D95+D100+D127+D130+D138+D236</f>
        <v>20335000</v>
      </c>
      <c r="E13" s="18">
        <f>E14+E95+E100+E127+E130+E138+E236</f>
        <v>25028000</v>
      </c>
    </row>
    <row r="14" spans="1:5" ht="12.75">
      <c r="A14" s="178" t="s">
        <v>148</v>
      </c>
      <c r="B14" s="93"/>
      <c r="C14" s="36" t="s">
        <v>147</v>
      </c>
      <c r="D14" s="19">
        <f>D15+D22+D69+D90</f>
        <v>1720000</v>
      </c>
      <c r="E14" s="19">
        <f>E15+E22+E69+E90</f>
        <v>1515000</v>
      </c>
    </row>
    <row r="15" spans="1:5" ht="12.75">
      <c r="A15" s="177">
        <v>4111300000000</v>
      </c>
      <c r="B15" s="127"/>
      <c r="C15" s="128" t="s">
        <v>151</v>
      </c>
      <c r="D15" s="24">
        <f>D16+D20</f>
        <v>170000</v>
      </c>
      <c r="E15" s="24">
        <f>E16+E20</f>
        <v>160000</v>
      </c>
    </row>
    <row r="16" spans="1:5" ht="12.75">
      <c r="A16" s="97">
        <v>4111303110000</v>
      </c>
      <c r="B16" s="94"/>
      <c r="C16" s="37" t="s">
        <v>152</v>
      </c>
      <c r="D16" s="95">
        <f>SUM(D17:D19)</f>
        <v>150000</v>
      </c>
      <c r="E16" s="95">
        <f>SUM(E17:E19)</f>
        <v>150000</v>
      </c>
    </row>
    <row r="17" spans="1:5" ht="12.75">
      <c r="A17" s="97">
        <v>4111303110100</v>
      </c>
      <c r="B17" s="94" t="s">
        <v>12</v>
      </c>
      <c r="C17" s="37" t="s">
        <v>438</v>
      </c>
      <c r="D17" s="313">
        <v>90000</v>
      </c>
      <c r="E17" s="169">
        <v>90000</v>
      </c>
    </row>
    <row r="18" spans="1:5" ht="12.75">
      <c r="A18" s="97">
        <v>4111303110200</v>
      </c>
      <c r="B18" s="103" t="s">
        <v>61</v>
      </c>
      <c r="C18" s="37" t="s">
        <v>439</v>
      </c>
      <c r="D18" s="313">
        <v>37500</v>
      </c>
      <c r="E18" s="169">
        <v>37500</v>
      </c>
    </row>
    <row r="19" spans="1:5" ht="12.75">
      <c r="A19" s="176">
        <v>4111303110300</v>
      </c>
      <c r="B19" s="103" t="s">
        <v>60</v>
      </c>
      <c r="C19" s="37" t="s">
        <v>440</v>
      </c>
      <c r="D19" s="313">
        <v>22500</v>
      </c>
      <c r="E19" s="169">
        <v>22500</v>
      </c>
    </row>
    <row r="20" spans="1:5" ht="12.75">
      <c r="A20" s="97">
        <v>4111303400000</v>
      </c>
      <c r="B20" s="94"/>
      <c r="C20" s="37" t="s">
        <v>178</v>
      </c>
      <c r="D20" s="169">
        <f>D21</f>
        <v>20000</v>
      </c>
      <c r="E20" s="169">
        <f>E21</f>
        <v>10000</v>
      </c>
    </row>
    <row r="21" spans="1:5" ht="12.75">
      <c r="A21" s="97">
        <v>4111303410000</v>
      </c>
      <c r="B21" s="94" t="s">
        <v>12</v>
      </c>
      <c r="C21" s="37" t="s">
        <v>179</v>
      </c>
      <c r="D21" s="169">
        <v>20000</v>
      </c>
      <c r="E21" s="169">
        <v>10000</v>
      </c>
    </row>
    <row r="22" spans="1:5" ht="12.75">
      <c r="A22" s="177">
        <v>4111800000000</v>
      </c>
      <c r="B22" s="93"/>
      <c r="C22" s="36" t="s">
        <v>171</v>
      </c>
      <c r="D22" s="24">
        <f>D23</f>
        <v>880000</v>
      </c>
      <c r="E22" s="24">
        <f>E23</f>
        <v>765000</v>
      </c>
    </row>
    <row r="23" spans="1:5" ht="12.75">
      <c r="A23" s="177">
        <v>4111801000000</v>
      </c>
      <c r="B23" s="93"/>
      <c r="C23" s="36" t="s">
        <v>350</v>
      </c>
      <c r="D23" s="19">
        <f>D24+D41+D45+D62</f>
        <v>880000</v>
      </c>
      <c r="E23" s="19">
        <f>E24+E41+E45+E62</f>
        <v>765000</v>
      </c>
    </row>
    <row r="24" spans="1:5" ht="12.75">
      <c r="A24" s="177">
        <v>4111801100000</v>
      </c>
      <c r="B24" s="119"/>
      <c r="C24" s="120" t="s">
        <v>351</v>
      </c>
      <c r="D24" s="19">
        <f>D25+D29+D33+D37</f>
        <v>210000</v>
      </c>
      <c r="E24" s="19">
        <f>E25+E29+E33+E37</f>
        <v>200000</v>
      </c>
    </row>
    <row r="25" spans="1:5" ht="12.75">
      <c r="A25" s="97">
        <v>4111801110000</v>
      </c>
      <c r="B25" s="96"/>
      <c r="C25" s="157" t="s">
        <v>172</v>
      </c>
      <c r="D25" s="95">
        <f>SUM(D26:D28)</f>
        <v>160000</v>
      </c>
      <c r="E25" s="95">
        <f>SUM(E26:E28)</f>
        <v>160000</v>
      </c>
    </row>
    <row r="26" spans="1:5" ht="12.75">
      <c r="A26" s="97">
        <v>4111801110100</v>
      </c>
      <c r="B26" s="98" t="s">
        <v>12</v>
      </c>
      <c r="C26" s="37" t="s">
        <v>441</v>
      </c>
      <c r="D26" s="312">
        <v>96000</v>
      </c>
      <c r="E26" s="169">
        <v>96000</v>
      </c>
    </row>
    <row r="27" spans="1:5" ht="12.75">
      <c r="A27" s="97">
        <v>4111801110200</v>
      </c>
      <c r="B27" s="98" t="s">
        <v>61</v>
      </c>
      <c r="C27" s="37" t="s">
        <v>442</v>
      </c>
      <c r="D27" s="312">
        <v>40000</v>
      </c>
      <c r="E27" s="169">
        <v>40000</v>
      </c>
    </row>
    <row r="28" spans="1:5" ht="12.75">
      <c r="A28" s="97">
        <v>4111801110300</v>
      </c>
      <c r="B28" s="98" t="s">
        <v>60</v>
      </c>
      <c r="C28" s="37" t="s">
        <v>443</v>
      </c>
      <c r="D28" s="312">
        <v>24000</v>
      </c>
      <c r="E28" s="169">
        <v>24000</v>
      </c>
    </row>
    <row r="29" spans="1:5" ht="12.75">
      <c r="A29" s="97">
        <v>4111801120000</v>
      </c>
      <c r="B29" s="94"/>
      <c r="C29" s="37" t="s">
        <v>348</v>
      </c>
      <c r="D29" s="95">
        <f>SUM(D30:D32)</f>
        <v>5000</v>
      </c>
      <c r="E29" s="95">
        <f>SUM(E30:E32)</f>
        <v>5000</v>
      </c>
    </row>
    <row r="30" spans="1:5" ht="12.75">
      <c r="A30" s="97">
        <v>4111801120100</v>
      </c>
      <c r="B30" s="98" t="s">
        <v>12</v>
      </c>
      <c r="C30" s="37" t="s">
        <v>444</v>
      </c>
      <c r="D30" s="312">
        <v>3000</v>
      </c>
      <c r="E30" s="27">
        <v>3000</v>
      </c>
    </row>
    <row r="31" spans="1:5" ht="12.75">
      <c r="A31" s="97">
        <v>4111801120200</v>
      </c>
      <c r="B31" s="98" t="s">
        <v>61</v>
      </c>
      <c r="C31" s="37" t="s">
        <v>445</v>
      </c>
      <c r="D31" s="312">
        <v>1250</v>
      </c>
      <c r="E31" s="27">
        <v>1250</v>
      </c>
    </row>
    <row r="32" spans="1:5" ht="12.75">
      <c r="A32" s="97">
        <v>4111801120300</v>
      </c>
      <c r="B32" s="98" t="s">
        <v>60</v>
      </c>
      <c r="C32" s="37" t="s">
        <v>446</v>
      </c>
      <c r="D32" s="312">
        <v>750</v>
      </c>
      <c r="E32" s="27">
        <v>750</v>
      </c>
    </row>
    <row r="33" spans="1:5" ht="12.75">
      <c r="A33" s="97">
        <v>4111801130000</v>
      </c>
      <c r="B33" s="94"/>
      <c r="C33" s="37" t="s">
        <v>173</v>
      </c>
      <c r="D33" s="95">
        <f>SUM(D34:D36)</f>
        <v>30000</v>
      </c>
      <c r="E33" s="95">
        <f>SUM(E34:E36)</f>
        <v>20000</v>
      </c>
    </row>
    <row r="34" spans="1:5" ht="12.75">
      <c r="A34" s="97">
        <v>4111801130100</v>
      </c>
      <c r="B34" s="98" t="s">
        <v>12</v>
      </c>
      <c r="C34" s="37" t="s">
        <v>447</v>
      </c>
      <c r="D34" s="313">
        <v>18000</v>
      </c>
      <c r="E34" s="99">
        <v>12000</v>
      </c>
    </row>
    <row r="35" spans="1:5" ht="12.75">
      <c r="A35" s="97">
        <v>4111801130200</v>
      </c>
      <c r="B35" s="98" t="s">
        <v>61</v>
      </c>
      <c r="C35" s="37" t="s">
        <v>448</v>
      </c>
      <c r="D35" s="313">
        <v>7500</v>
      </c>
      <c r="E35" s="99">
        <v>5000</v>
      </c>
    </row>
    <row r="36" spans="1:5" ht="12.75">
      <c r="A36" s="97">
        <v>4111801130300</v>
      </c>
      <c r="B36" s="98" t="s">
        <v>60</v>
      </c>
      <c r="C36" s="37" t="s">
        <v>449</v>
      </c>
      <c r="D36" s="313">
        <v>4500</v>
      </c>
      <c r="E36" s="99">
        <v>3000</v>
      </c>
    </row>
    <row r="37" spans="1:5" ht="12.75">
      <c r="A37" s="97">
        <v>4111801140000</v>
      </c>
      <c r="B37" s="94"/>
      <c r="C37" s="37" t="s">
        <v>349</v>
      </c>
      <c r="D37" s="95">
        <f>SUM(D38:D40)</f>
        <v>15000</v>
      </c>
      <c r="E37" s="95">
        <f>SUM(E38:E40)</f>
        <v>15000</v>
      </c>
    </row>
    <row r="38" spans="1:5" ht="12.75">
      <c r="A38" s="97">
        <v>4111801140100</v>
      </c>
      <c r="B38" s="98" t="s">
        <v>12</v>
      </c>
      <c r="C38" s="37" t="s">
        <v>450</v>
      </c>
      <c r="D38" s="312">
        <v>9000</v>
      </c>
      <c r="E38" s="27">
        <v>9000</v>
      </c>
    </row>
    <row r="39" spans="1:5" ht="12.75">
      <c r="A39" s="97">
        <v>4111801140200</v>
      </c>
      <c r="B39" s="98" t="s">
        <v>61</v>
      </c>
      <c r="C39" s="37" t="s">
        <v>451</v>
      </c>
      <c r="D39" s="312">
        <v>3750</v>
      </c>
      <c r="E39" s="27">
        <v>3750</v>
      </c>
    </row>
    <row r="40" spans="1:5" ht="12.75">
      <c r="A40" s="97">
        <v>4111801140300</v>
      </c>
      <c r="B40" s="98" t="s">
        <v>60</v>
      </c>
      <c r="C40" s="37" t="s">
        <v>452</v>
      </c>
      <c r="D40" s="312">
        <v>2250</v>
      </c>
      <c r="E40" s="27">
        <v>2250</v>
      </c>
    </row>
    <row r="41" spans="1:5" ht="12.75">
      <c r="A41" s="177">
        <v>4111801410000</v>
      </c>
      <c r="B41" s="93"/>
      <c r="C41" s="36" t="s">
        <v>174</v>
      </c>
      <c r="D41" s="19">
        <f>SUM(D42:D44)</f>
        <v>50000</v>
      </c>
      <c r="E41" s="19">
        <f>SUM(E42:E44)</f>
        <v>80000</v>
      </c>
    </row>
    <row r="42" spans="1:5" ht="12.75">
      <c r="A42" s="97">
        <v>4111801410100</v>
      </c>
      <c r="B42" s="98" t="s">
        <v>12</v>
      </c>
      <c r="C42" s="37" t="s">
        <v>453</v>
      </c>
      <c r="D42" s="27">
        <v>30000</v>
      </c>
      <c r="E42" s="27">
        <v>48000</v>
      </c>
    </row>
    <row r="43" spans="1:5" ht="12.75">
      <c r="A43" s="97">
        <v>4111801410200</v>
      </c>
      <c r="B43" s="98" t="s">
        <v>61</v>
      </c>
      <c r="C43" s="37" t="s">
        <v>454</v>
      </c>
      <c r="D43" s="27">
        <v>12500</v>
      </c>
      <c r="E43" s="27">
        <v>20000</v>
      </c>
    </row>
    <row r="44" spans="1:5" ht="12.75">
      <c r="A44" s="97">
        <v>4111801410300</v>
      </c>
      <c r="B44" s="98" t="s">
        <v>60</v>
      </c>
      <c r="C44" s="37" t="s">
        <v>455</v>
      </c>
      <c r="D44" s="27">
        <v>7500</v>
      </c>
      <c r="E44" s="27">
        <v>12000</v>
      </c>
    </row>
    <row r="45" spans="1:5" ht="12.75">
      <c r="A45" s="177">
        <v>4111802300000</v>
      </c>
      <c r="B45" s="20"/>
      <c r="C45" s="36" t="s">
        <v>352</v>
      </c>
      <c r="D45" s="19">
        <f>D46+D50+D54+D58</f>
        <v>270000</v>
      </c>
      <c r="E45" s="19">
        <f>E46+E50+E54+E58</f>
        <v>425000</v>
      </c>
    </row>
    <row r="46" spans="1:5" ht="12.75">
      <c r="A46" s="97">
        <v>4111802310000</v>
      </c>
      <c r="B46" s="94"/>
      <c r="C46" s="37" t="s">
        <v>175</v>
      </c>
      <c r="D46" s="95">
        <f>SUM(D47:D49)</f>
        <v>250000</v>
      </c>
      <c r="E46" s="95">
        <f>SUM(E47:E49)</f>
        <v>400000</v>
      </c>
    </row>
    <row r="47" spans="1:5" ht="12.75">
      <c r="A47" s="97">
        <v>4111802310100</v>
      </c>
      <c r="B47" s="98" t="s">
        <v>12</v>
      </c>
      <c r="C47" s="37" t="s">
        <v>456</v>
      </c>
      <c r="D47" s="312">
        <v>150000</v>
      </c>
      <c r="E47" s="95">
        <v>240000</v>
      </c>
    </row>
    <row r="48" spans="1:5" ht="12.75">
      <c r="A48" s="97">
        <v>4111802310200</v>
      </c>
      <c r="B48" s="98" t="s">
        <v>61</v>
      </c>
      <c r="C48" s="37" t="s">
        <v>457</v>
      </c>
      <c r="D48" s="312">
        <v>62500</v>
      </c>
      <c r="E48" s="95">
        <v>100000</v>
      </c>
    </row>
    <row r="49" spans="1:5" ht="12.75">
      <c r="A49" s="97">
        <v>4111802310300</v>
      </c>
      <c r="B49" s="98" t="s">
        <v>60</v>
      </c>
      <c r="C49" s="37" t="s">
        <v>458</v>
      </c>
      <c r="D49" s="312">
        <v>37500</v>
      </c>
      <c r="E49" s="95">
        <v>60000</v>
      </c>
    </row>
    <row r="50" spans="1:5" ht="12.75">
      <c r="A50" s="97">
        <v>4111802320000</v>
      </c>
      <c r="B50" s="94"/>
      <c r="C50" s="37" t="s">
        <v>176</v>
      </c>
      <c r="D50" s="95">
        <f>SUM(D51:D53)</f>
        <v>5000</v>
      </c>
      <c r="E50" s="95">
        <f>SUM(E51:E53)</f>
        <v>5000</v>
      </c>
    </row>
    <row r="51" spans="1:5" ht="12.75">
      <c r="A51" s="97">
        <v>4111802320100</v>
      </c>
      <c r="B51" s="98" t="s">
        <v>12</v>
      </c>
      <c r="C51" s="37" t="s">
        <v>459</v>
      </c>
      <c r="D51" s="312">
        <v>3000</v>
      </c>
      <c r="E51" s="27">
        <v>3000</v>
      </c>
    </row>
    <row r="52" spans="1:5" ht="12.75">
      <c r="A52" s="97">
        <v>4111802320200</v>
      </c>
      <c r="B52" s="98" t="s">
        <v>61</v>
      </c>
      <c r="C52" s="37" t="s">
        <v>460</v>
      </c>
      <c r="D52" s="312">
        <v>1250</v>
      </c>
      <c r="E52" s="27">
        <v>1250</v>
      </c>
    </row>
    <row r="53" spans="1:5" ht="12.75">
      <c r="A53" s="97">
        <v>4111802323000</v>
      </c>
      <c r="B53" s="98" t="s">
        <v>60</v>
      </c>
      <c r="C53" s="37" t="s">
        <v>461</v>
      </c>
      <c r="D53" s="312">
        <v>750</v>
      </c>
      <c r="E53" s="27">
        <v>750</v>
      </c>
    </row>
    <row r="54" spans="1:5" ht="12.75">
      <c r="A54" s="97">
        <v>4111802330000</v>
      </c>
      <c r="B54" s="94"/>
      <c r="C54" s="37" t="s">
        <v>150</v>
      </c>
      <c r="D54" s="95">
        <f>SUM(D55:D57)</f>
        <v>10000</v>
      </c>
      <c r="E54" s="95">
        <f>SUM(E55:E57)</f>
        <v>10000</v>
      </c>
    </row>
    <row r="55" spans="1:5" ht="12.75">
      <c r="A55" s="97">
        <v>4111802330100</v>
      </c>
      <c r="B55" s="98" t="s">
        <v>12</v>
      </c>
      <c r="C55" s="37" t="s">
        <v>462</v>
      </c>
      <c r="D55" s="313">
        <v>6000</v>
      </c>
      <c r="E55" s="27">
        <v>6000</v>
      </c>
    </row>
    <row r="56" spans="1:5" ht="12.75">
      <c r="A56" s="97">
        <v>4111802330200</v>
      </c>
      <c r="B56" s="98" t="s">
        <v>61</v>
      </c>
      <c r="C56" s="37" t="s">
        <v>463</v>
      </c>
      <c r="D56" s="313">
        <v>2500</v>
      </c>
      <c r="E56" s="27">
        <v>2500</v>
      </c>
    </row>
    <row r="57" spans="1:5" ht="12.75">
      <c r="A57" s="97">
        <v>4111802330300</v>
      </c>
      <c r="B57" s="98" t="s">
        <v>60</v>
      </c>
      <c r="C57" s="37" t="s">
        <v>464</v>
      </c>
      <c r="D57" s="313">
        <v>1500</v>
      </c>
      <c r="E57" s="27">
        <v>1500</v>
      </c>
    </row>
    <row r="58" spans="1:5" ht="12.75">
      <c r="A58" s="97">
        <v>4111802340000</v>
      </c>
      <c r="B58" s="94"/>
      <c r="C58" s="37" t="s">
        <v>177</v>
      </c>
      <c r="D58" s="95">
        <f>SUM(D59:D61)</f>
        <v>5000</v>
      </c>
      <c r="E58" s="95">
        <f>SUM(E59:E61)</f>
        <v>10000</v>
      </c>
    </row>
    <row r="59" spans="1:5" ht="12.75">
      <c r="A59" s="97">
        <v>4111802340100</v>
      </c>
      <c r="B59" s="98" t="s">
        <v>12</v>
      </c>
      <c r="C59" s="37" t="s">
        <v>465</v>
      </c>
      <c r="D59" s="312">
        <v>3000</v>
      </c>
      <c r="E59" s="27">
        <v>6000</v>
      </c>
    </row>
    <row r="60" spans="1:5" ht="12.75">
      <c r="A60" s="97">
        <v>4111802340200</v>
      </c>
      <c r="B60" s="98" t="s">
        <v>61</v>
      </c>
      <c r="C60" s="37" t="s">
        <v>466</v>
      </c>
      <c r="D60" s="312">
        <v>1250</v>
      </c>
      <c r="E60" s="27">
        <v>2500</v>
      </c>
    </row>
    <row r="61" spans="1:5" ht="12.75">
      <c r="A61" s="97">
        <v>4111802340300</v>
      </c>
      <c r="B61" s="98" t="s">
        <v>60</v>
      </c>
      <c r="C61" s="37" t="s">
        <v>467</v>
      </c>
      <c r="D61" s="312">
        <v>750</v>
      </c>
      <c r="E61" s="27">
        <v>1500</v>
      </c>
    </row>
    <row r="62" spans="1:5" ht="12.75">
      <c r="A62" s="177">
        <v>4111900000000</v>
      </c>
      <c r="B62" s="93"/>
      <c r="C62" s="36" t="s">
        <v>354</v>
      </c>
      <c r="D62" s="19">
        <f>D63</f>
        <v>350000</v>
      </c>
      <c r="E62" s="19">
        <f>E63</f>
        <v>60000</v>
      </c>
    </row>
    <row r="63" spans="1:5" ht="12.75">
      <c r="A63" s="176">
        <v>4111901000000</v>
      </c>
      <c r="B63" s="94"/>
      <c r="C63" s="37" t="s">
        <v>353</v>
      </c>
      <c r="D63" s="27">
        <f>D64</f>
        <v>350000</v>
      </c>
      <c r="E63" s="27">
        <f>E64</f>
        <v>60000</v>
      </c>
    </row>
    <row r="64" spans="1:5" ht="12.75">
      <c r="A64" s="176">
        <v>4111901100000</v>
      </c>
      <c r="B64" s="94"/>
      <c r="C64" s="37" t="s">
        <v>355</v>
      </c>
      <c r="D64" s="95">
        <f>SUM(D65:D68)</f>
        <v>350000</v>
      </c>
      <c r="E64" s="95">
        <f>SUM(E65:E68)</f>
        <v>60000</v>
      </c>
    </row>
    <row r="65" spans="1:5" ht="12.75">
      <c r="A65" s="176">
        <v>4111901110000</v>
      </c>
      <c r="B65" s="94" t="s">
        <v>12</v>
      </c>
      <c r="C65" s="37" t="s">
        <v>359</v>
      </c>
      <c r="D65" s="135">
        <v>10000</v>
      </c>
      <c r="E65" s="27">
        <v>20000</v>
      </c>
    </row>
    <row r="66" spans="1:5" ht="12.75">
      <c r="A66" s="176">
        <v>4111901120000</v>
      </c>
      <c r="B66" s="94" t="s">
        <v>12</v>
      </c>
      <c r="C66" s="37" t="s">
        <v>356</v>
      </c>
      <c r="D66" s="27">
        <v>110000</v>
      </c>
      <c r="E66" s="27">
        <v>10000</v>
      </c>
    </row>
    <row r="67" spans="1:5" ht="12.75">
      <c r="A67" s="176">
        <v>4111901130000</v>
      </c>
      <c r="B67" s="94" t="s">
        <v>12</v>
      </c>
      <c r="C67" s="37" t="s">
        <v>357</v>
      </c>
      <c r="D67" s="99">
        <v>130000</v>
      </c>
      <c r="E67" s="99">
        <v>20000</v>
      </c>
    </row>
    <row r="68" spans="1:5" ht="12.75">
      <c r="A68" s="176">
        <v>4111901140000</v>
      </c>
      <c r="B68" s="94" t="s">
        <v>12</v>
      </c>
      <c r="C68" s="37" t="s">
        <v>358</v>
      </c>
      <c r="D68" s="27">
        <v>100000</v>
      </c>
      <c r="E68" s="27">
        <v>10000</v>
      </c>
    </row>
    <row r="69" spans="1:5" ht="12.75">
      <c r="A69" s="177">
        <v>4112000000000</v>
      </c>
      <c r="B69" s="93"/>
      <c r="C69" s="36" t="s">
        <v>7</v>
      </c>
      <c r="D69" s="19">
        <f>D70+D82</f>
        <v>620000</v>
      </c>
      <c r="E69" s="19">
        <f>E70+E82</f>
        <v>560000</v>
      </c>
    </row>
    <row r="70" spans="1:5" ht="12.75">
      <c r="A70" s="177">
        <v>4112100000000</v>
      </c>
      <c r="B70" s="14"/>
      <c r="C70" s="36" t="s">
        <v>180</v>
      </c>
      <c r="D70" s="19">
        <f>D71+D76</f>
        <v>380000</v>
      </c>
      <c r="E70" s="19">
        <f>E71+E76</f>
        <v>260000</v>
      </c>
    </row>
    <row r="71" spans="1:5" ht="12.75">
      <c r="A71" s="97">
        <v>4112101000000</v>
      </c>
      <c r="B71" s="14"/>
      <c r="C71" s="37" t="s">
        <v>181</v>
      </c>
      <c r="D71" s="95">
        <f>D72</f>
        <v>350000</v>
      </c>
      <c r="E71" s="95">
        <f>E72</f>
        <v>240000</v>
      </c>
    </row>
    <row r="72" spans="1:5" ht="12.75">
      <c r="A72" s="97">
        <v>4112101000000</v>
      </c>
      <c r="B72" s="14"/>
      <c r="C72" s="37" t="s">
        <v>491</v>
      </c>
      <c r="D72" s="95">
        <f>D73</f>
        <v>350000</v>
      </c>
      <c r="E72" s="95">
        <f>E73</f>
        <v>240000</v>
      </c>
    </row>
    <row r="73" spans="1:5" ht="12.75">
      <c r="A73" s="97">
        <v>4112101110000</v>
      </c>
      <c r="B73" s="14"/>
      <c r="C73" s="37" t="s">
        <v>490</v>
      </c>
      <c r="D73" s="95">
        <f>SUM(D74:D75)</f>
        <v>350000</v>
      </c>
      <c r="E73" s="95">
        <f>SUM(E74:E75)</f>
        <v>240000</v>
      </c>
    </row>
    <row r="74" spans="1:5" ht="12.75">
      <c r="A74" s="97">
        <v>4112101110100</v>
      </c>
      <c r="B74" s="94" t="s">
        <v>12</v>
      </c>
      <c r="C74" s="37" t="s">
        <v>505</v>
      </c>
      <c r="D74" s="27">
        <v>300000</v>
      </c>
      <c r="E74" s="95">
        <v>200000</v>
      </c>
    </row>
    <row r="75" spans="1:5" ht="12.75">
      <c r="A75" s="97">
        <v>4112101110200</v>
      </c>
      <c r="B75" s="94" t="s">
        <v>12</v>
      </c>
      <c r="C75" s="37" t="s">
        <v>492</v>
      </c>
      <c r="D75" s="27">
        <v>50000</v>
      </c>
      <c r="E75" s="95">
        <v>40000</v>
      </c>
    </row>
    <row r="76" spans="1:5" ht="12.75">
      <c r="A76" s="97">
        <v>4112104000000</v>
      </c>
      <c r="B76" s="14"/>
      <c r="C76" s="37" t="s">
        <v>182</v>
      </c>
      <c r="D76" s="95">
        <f>D77</f>
        <v>30000</v>
      </c>
      <c r="E76" s="95">
        <f>E77</f>
        <v>20000</v>
      </c>
    </row>
    <row r="77" spans="1:5" ht="12.75">
      <c r="A77" s="97">
        <v>4112104100000</v>
      </c>
      <c r="B77" s="14"/>
      <c r="C77" s="37" t="s">
        <v>183</v>
      </c>
      <c r="D77" s="95">
        <f>D78</f>
        <v>30000</v>
      </c>
      <c r="E77" s="95">
        <f>E78</f>
        <v>20000</v>
      </c>
    </row>
    <row r="78" spans="1:5" ht="12.75">
      <c r="A78" s="97">
        <v>4112104110000</v>
      </c>
      <c r="B78" s="94"/>
      <c r="C78" s="37" t="s">
        <v>184</v>
      </c>
      <c r="D78" s="95">
        <f>SUM(D79:D81)</f>
        <v>30000</v>
      </c>
      <c r="E78" s="95">
        <f>SUM(E79:E81)</f>
        <v>20000</v>
      </c>
    </row>
    <row r="79" spans="1:5" ht="12.75">
      <c r="A79" s="97">
        <v>4112104110100</v>
      </c>
      <c r="B79" s="94" t="s">
        <v>12</v>
      </c>
      <c r="C79" s="37" t="s">
        <v>185</v>
      </c>
      <c r="D79" s="27">
        <v>7000</v>
      </c>
      <c r="E79" s="95">
        <v>7000</v>
      </c>
    </row>
    <row r="80" spans="1:5" ht="12.75">
      <c r="A80" s="97">
        <v>4112104110200</v>
      </c>
      <c r="B80" s="94" t="s">
        <v>12</v>
      </c>
      <c r="C80" s="37" t="s">
        <v>186</v>
      </c>
      <c r="D80" s="27">
        <v>3000</v>
      </c>
      <c r="E80" s="95">
        <v>3000</v>
      </c>
    </row>
    <row r="81" spans="1:5" ht="12.75">
      <c r="A81" s="97">
        <v>4112104110300</v>
      </c>
      <c r="B81" s="94" t="s">
        <v>12</v>
      </c>
      <c r="C81" s="37" t="s">
        <v>187</v>
      </c>
      <c r="D81" s="27">
        <v>20000</v>
      </c>
      <c r="E81" s="95">
        <v>10000</v>
      </c>
    </row>
    <row r="82" spans="1:5" ht="12.75">
      <c r="A82" s="177">
        <v>4112200000000</v>
      </c>
      <c r="B82" s="33"/>
      <c r="C82" s="36" t="s">
        <v>188</v>
      </c>
      <c r="D82" s="24">
        <f>D83</f>
        <v>240000</v>
      </c>
      <c r="E82" s="24">
        <f>E83</f>
        <v>300000</v>
      </c>
    </row>
    <row r="83" spans="1:5" ht="12.75">
      <c r="A83" s="97">
        <v>4112201000000</v>
      </c>
      <c r="B83" s="14"/>
      <c r="C83" s="37" t="s">
        <v>189</v>
      </c>
      <c r="D83" s="99">
        <f>D84</f>
        <v>240000</v>
      </c>
      <c r="E83" s="99">
        <f>E84</f>
        <v>300000</v>
      </c>
    </row>
    <row r="84" spans="1:5" ht="12.75">
      <c r="A84" s="97">
        <v>4112201100000</v>
      </c>
      <c r="B84" s="14"/>
      <c r="C84" s="37" t="s">
        <v>190</v>
      </c>
      <c r="D84" s="95">
        <f>D85+D89</f>
        <v>240000</v>
      </c>
      <c r="E84" s="95">
        <f>E85+E89</f>
        <v>300000</v>
      </c>
    </row>
    <row r="85" spans="1:5" ht="12.75">
      <c r="A85" s="97">
        <v>4112201110000</v>
      </c>
      <c r="B85" s="94"/>
      <c r="C85" s="37" t="s">
        <v>191</v>
      </c>
      <c r="D85" s="95">
        <f>SUM(D86:D88)</f>
        <v>230000</v>
      </c>
      <c r="E85" s="95">
        <f>SUM(E86:E88)</f>
        <v>290000</v>
      </c>
    </row>
    <row r="86" spans="1:5" ht="12.75">
      <c r="A86" s="97">
        <v>4112201110100</v>
      </c>
      <c r="B86" s="94" t="s">
        <v>12</v>
      </c>
      <c r="C86" s="37" t="s">
        <v>372</v>
      </c>
      <c r="D86" s="99">
        <v>60000</v>
      </c>
      <c r="E86" s="99">
        <v>60000</v>
      </c>
    </row>
    <row r="87" spans="1:5" ht="12.75">
      <c r="A87" s="97">
        <v>4112201110200</v>
      </c>
      <c r="B87" s="94" t="s">
        <v>12</v>
      </c>
      <c r="C87" s="37" t="s">
        <v>373</v>
      </c>
      <c r="D87" s="23">
        <v>20000</v>
      </c>
      <c r="E87" s="99">
        <v>30000</v>
      </c>
    </row>
    <row r="88" spans="1:5" ht="12.75">
      <c r="A88" s="97">
        <v>4112201110300</v>
      </c>
      <c r="B88" s="94" t="s">
        <v>12</v>
      </c>
      <c r="C88" s="37" t="s">
        <v>374</v>
      </c>
      <c r="D88" s="23">
        <v>150000</v>
      </c>
      <c r="E88" s="99">
        <v>200000</v>
      </c>
    </row>
    <row r="89" spans="1:5" ht="12.75">
      <c r="A89" s="97">
        <v>4112202110000</v>
      </c>
      <c r="B89" s="94" t="s">
        <v>12</v>
      </c>
      <c r="C89" s="37" t="s">
        <v>493</v>
      </c>
      <c r="D89" s="99">
        <v>10000</v>
      </c>
      <c r="E89" s="99">
        <v>10000</v>
      </c>
    </row>
    <row r="90" spans="1:5" ht="12.75">
      <c r="A90" s="75">
        <v>4113000000000</v>
      </c>
      <c r="B90" s="93"/>
      <c r="C90" s="36" t="s">
        <v>360</v>
      </c>
      <c r="D90" s="24">
        <f aca="true" t="shared" si="0" ref="D90:E92">D91</f>
        <v>50000</v>
      </c>
      <c r="E90" s="24">
        <f t="shared" si="0"/>
        <v>30000</v>
      </c>
    </row>
    <row r="91" spans="1:5" ht="12.75">
      <c r="A91" s="66">
        <v>4113800000000</v>
      </c>
      <c r="B91" s="93"/>
      <c r="C91" s="37" t="s">
        <v>192</v>
      </c>
      <c r="D91" s="24">
        <f t="shared" si="0"/>
        <v>50000</v>
      </c>
      <c r="E91" s="24">
        <f t="shared" si="0"/>
        <v>30000</v>
      </c>
    </row>
    <row r="92" spans="1:5" ht="12.75">
      <c r="A92" s="66">
        <v>4113804000000</v>
      </c>
      <c r="B92" s="93"/>
      <c r="C92" s="37" t="s">
        <v>193</v>
      </c>
      <c r="D92" s="24">
        <f t="shared" si="0"/>
        <v>50000</v>
      </c>
      <c r="E92" s="24">
        <f t="shared" si="0"/>
        <v>30000</v>
      </c>
    </row>
    <row r="93" spans="1:5" ht="12.75">
      <c r="A93" s="66">
        <v>4113804100000</v>
      </c>
      <c r="B93" s="93"/>
      <c r="C93" s="37" t="s">
        <v>194</v>
      </c>
      <c r="D93" s="95">
        <f>SUM(D94:D94)</f>
        <v>50000</v>
      </c>
      <c r="E93" s="95">
        <f>SUM(E94:E94)</f>
        <v>30000</v>
      </c>
    </row>
    <row r="94" spans="1:5" ht="12.75">
      <c r="A94" s="66">
        <v>4113804110000</v>
      </c>
      <c r="B94" s="94" t="s">
        <v>12</v>
      </c>
      <c r="C94" s="37" t="s">
        <v>195</v>
      </c>
      <c r="D94" s="23">
        <v>50000</v>
      </c>
      <c r="E94" s="23">
        <v>30000</v>
      </c>
    </row>
    <row r="95" spans="1:5" ht="12.75">
      <c r="A95" s="75">
        <v>4120000000000</v>
      </c>
      <c r="B95" s="93"/>
      <c r="C95" s="36" t="s">
        <v>153</v>
      </c>
      <c r="D95" s="24">
        <f aca="true" t="shared" si="1" ref="D95:E97">D96</f>
        <v>100000</v>
      </c>
      <c r="E95" s="24">
        <f t="shared" si="1"/>
        <v>120000</v>
      </c>
    </row>
    <row r="96" spans="1:5" ht="12.75">
      <c r="A96" s="66">
        <v>4122000000000</v>
      </c>
      <c r="B96" s="93"/>
      <c r="C96" s="36" t="s">
        <v>37</v>
      </c>
      <c r="D96" s="24">
        <f t="shared" si="1"/>
        <v>100000</v>
      </c>
      <c r="E96" s="24">
        <f t="shared" si="1"/>
        <v>120000</v>
      </c>
    </row>
    <row r="97" spans="1:5" ht="12.75">
      <c r="A97" s="66">
        <v>4124000000000</v>
      </c>
      <c r="B97" s="94"/>
      <c r="C97" s="37" t="s">
        <v>196</v>
      </c>
      <c r="D97" s="99">
        <f t="shared" si="1"/>
        <v>100000</v>
      </c>
      <c r="E97" s="99">
        <f t="shared" si="1"/>
        <v>120000</v>
      </c>
    </row>
    <row r="98" spans="1:5" ht="12.75">
      <c r="A98" s="66">
        <v>4124000100000</v>
      </c>
      <c r="B98" s="94"/>
      <c r="C98" s="37" t="s">
        <v>197</v>
      </c>
      <c r="D98" s="95">
        <f>SUM(D99:D99)</f>
        <v>100000</v>
      </c>
      <c r="E98" s="95">
        <f>SUM(E99:E99)</f>
        <v>120000</v>
      </c>
    </row>
    <row r="99" spans="1:5" ht="12.75">
      <c r="A99" s="66">
        <v>4124000110000</v>
      </c>
      <c r="B99" s="94" t="s">
        <v>62</v>
      </c>
      <c r="C99" s="37" t="s">
        <v>198</v>
      </c>
      <c r="D99" s="23">
        <v>100000</v>
      </c>
      <c r="E99" s="99">
        <v>120000</v>
      </c>
    </row>
    <row r="100" spans="1:5" ht="12.75">
      <c r="A100" s="97">
        <v>4130000000000</v>
      </c>
      <c r="B100" s="91"/>
      <c r="C100" s="39" t="s">
        <v>9</v>
      </c>
      <c r="D100" s="18">
        <f aca="true" t="shared" si="2" ref="D100:E102">D101</f>
        <v>265000</v>
      </c>
      <c r="E100" s="18">
        <f t="shared" si="2"/>
        <v>305000</v>
      </c>
    </row>
    <row r="101" spans="1:5" ht="12.75">
      <c r="A101" s="97">
        <v>4132000000000</v>
      </c>
      <c r="B101" s="93"/>
      <c r="C101" s="36" t="s">
        <v>199</v>
      </c>
      <c r="D101" s="19">
        <f t="shared" si="2"/>
        <v>265000</v>
      </c>
      <c r="E101" s="19">
        <f t="shared" si="2"/>
        <v>305000</v>
      </c>
    </row>
    <row r="102" spans="1:5" ht="12.75">
      <c r="A102" s="97">
        <v>4132100000000</v>
      </c>
      <c r="B102" s="93"/>
      <c r="C102" s="37" t="s">
        <v>200</v>
      </c>
      <c r="D102" s="19">
        <f t="shared" si="2"/>
        <v>265000</v>
      </c>
      <c r="E102" s="19">
        <f t="shared" si="2"/>
        <v>305000</v>
      </c>
    </row>
    <row r="103" spans="1:5" ht="12.75">
      <c r="A103" s="97">
        <v>4132100100000</v>
      </c>
      <c r="B103" s="14"/>
      <c r="C103" s="37" t="s">
        <v>201</v>
      </c>
      <c r="D103" s="27">
        <f>D104+D125</f>
        <v>265000</v>
      </c>
      <c r="E103" s="27">
        <f>E104+E125</f>
        <v>305000</v>
      </c>
    </row>
    <row r="104" spans="1:5" ht="12.75">
      <c r="A104" s="97">
        <v>4132100110000</v>
      </c>
      <c r="B104" s="14"/>
      <c r="C104" s="37" t="s">
        <v>202</v>
      </c>
      <c r="D104" s="95">
        <f>SUM(D105:D124)</f>
        <v>111000</v>
      </c>
      <c r="E104" s="95">
        <f>SUM(E105:E123)</f>
        <v>123000</v>
      </c>
    </row>
    <row r="105" spans="1:5" ht="12.75">
      <c r="A105" s="97">
        <v>4132100111010</v>
      </c>
      <c r="B105" s="94" t="s">
        <v>73</v>
      </c>
      <c r="C105" s="37" t="s">
        <v>203</v>
      </c>
      <c r="D105" s="314">
        <v>5000</v>
      </c>
      <c r="E105" s="27">
        <v>5000</v>
      </c>
    </row>
    <row r="106" spans="1:5" ht="12.75">
      <c r="A106" s="97">
        <v>4132100111020</v>
      </c>
      <c r="B106" s="94" t="s">
        <v>68</v>
      </c>
      <c r="C106" s="37" t="s">
        <v>204</v>
      </c>
      <c r="D106" s="27">
        <v>2500</v>
      </c>
      <c r="E106" s="27">
        <v>5000</v>
      </c>
    </row>
    <row r="107" spans="1:5" ht="12.75">
      <c r="A107" s="97">
        <v>4132100111030</v>
      </c>
      <c r="B107" s="94" t="s">
        <v>80</v>
      </c>
      <c r="C107" s="37" t="s">
        <v>205</v>
      </c>
      <c r="D107" s="27">
        <v>1000</v>
      </c>
      <c r="E107" s="27">
        <v>5000</v>
      </c>
    </row>
    <row r="108" spans="1:5" ht="12.75">
      <c r="A108" s="97">
        <v>4132100111040</v>
      </c>
      <c r="B108" s="94" t="s">
        <v>69</v>
      </c>
      <c r="C108" s="37" t="s">
        <v>206</v>
      </c>
      <c r="D108" s="27">
        <v>1000</v>
      </c>
      <c r="E108" s="27">
        <v>5000</v>
      </c>
    </row>
    <row r="109" spans="1:5" ht="12.75">
      <c r="A109" s="97">
        <v>4132100111050</v>
      </c>
      <c r="B109" s="94" t="s">
        <v>70</v>
      </c>
      <c r="C109" s="37" t="s">
        <v>207</v>
      </c>
      <c r="D109" s="27">
        <v>1500</v>
      </c>
      <c r="E109" s="27">
        <v>5000</v>
      </c>
    </row>
    <row r="110" spans="1:5" ht="12.75">
      <c r="A110" s="97">
        <v>4132100111060</v>
      </c>
      <c r="B110" s="94" t="s">
        <v>71</v>
      </c>
      <c r="C110" s="37" t="s">
        <v>208</v>
      </c>
      <c r="D110" s="27">
        <v>1500</v>
      </c>
      <c r="E110" s="27">
        <v>5000</v>
      </c>
    </row>
    <row r="111" spans="1:5" ht="12.75">
      <c r="A111" s="97">
        <v>4132100111070</v>
      </c>
      <c r="B111" s="103" t="s">
        <v>109</v>
      </c>
      <c r="C111" s="37" t="s">
        <v>218</v>
      </c>
      <c r="D111" s="27">
        <v>2000</v>
      </c>
      <c r="E111" s="27">
        <v>5000</v>
      </c>
    </row>
    <row r="112" spans="1:5" ht="12.75">
      <c r="A112" s="97">
        <v>4132100111080</v>
      </c>
      <c r="B112" s="103" t="s">
        <v>74</v>
      </c>
      <c r="C112" s="37" t="s">
        <v>209</v>
      </c>
      <c r="D112" s="129">
        <v>10000</v>
      </c>
      <c r="E112" s="129">
        <v>10000</v>
      </c>
    </row>
    <row r="113" spans="1:5" ht="12.75">
      <c r="A113" s="97">
        <v>4132100111090</v>
      </c>
      <c r="B113" s="103" t="s">
        <v>75</v>
      </c>
      <c r="C113" s="37" t="s">
        <v>210</v>
      </c>
      <c r="D113" s="129">
        <v>10000</v>
      </c>
      <c r="E113" s="129">
        <v>10000</v>
      </c>
    </row>
    <row r="114" spans="1:5" ht="12.75">
      <c r="A114" s="97">
        <v>4132100111010</v>
      </c>
      <c r="B114" s="103" t="s">
        <v>63</v>
      </c>
      <c r="C114" s="37" t="s">
        <v>211</v>
      </c>
      <c r="D114" s="129">
        <v>1500</v>
      </c>
      <c r="E114" s="129">
        <v>5000</v>
      </c>
    </row>
    <row r="115" spans="1:5" ht="12.75">
      <c r="A115" s="97">
        <v>4132100111011</v>
      </c>
      <c r="B115" s="103" t="s">
        <v>160</v>
      </c>
      <c r="C115" s="37" t="s">
        <v>219</v>
      </c>
      <c r="D115" s="27">
        <v>1000</v>
      </c>
      <c r="E115" s="27">
        <v>5000</v>
      </c>
    </row>
    <row r="116" spans="1:5" ht="12.75">
      <c r="A116" s="97">
        <v>4132100111012</v>
      </c>
      <c r="B116" s="103" t="s">
        <v>86</v>
      </c>
      <c r="C116" s="37" t="s">
        <v>212</v>
      </c>
      <c r="D116" s="129">
        <v>10000</v>
      </c>
      <c r="E116" s="129">
        <v>5000</v>
      </c>
    </row>
    <row r="117" spans="1:5" ht="12.75">
      <c r="A117" s="97">
        <v>4132100111013</v>
      </c>
      <c r="B117" s="103" t="s">
        <v>62</v>
      </c>
      <c r="C117" s="37" t="s">
        <v>213</v>
      </c>
      <c r="D117" s="314">
        <v>2000</v>
      </c>
      <c r="E117" s="129">
        <v>5000</v>
      </c>
    </row>
    <row r="118" spans="1:5" ht="12.75">
      <c r="A118" s="97">
        <v>4132100111014</v>
      </c>
      <c r="B118" s="103" t="s">
        <v>43</v>
      </c>
      <c r="C118" s="37" t="s">
        <v>214</v>
      </c>
      <c r="D118" s="27">
        <v>15000</v>
      </c>
      <c r="E118" s="129">
        <v>20000</v>
      </c>
    </row>
    <row r="119" spans="1:5" ht="12.75">
      <c r="A119" s="97">
        <v>4132100111015</v>
      </c>
      <c r="B119" s="103" t="s">
        <v>40</v>
      </c>
      <c r="C119" s="37" t="s">
        <v>215</v>
      </c>
      <c r="D119" s="27">
        <v>20000</v>
      </c>
      <c r="E119" s="129">
        <v>20000</v>
      </c>
    </row>
    <row r="120" spans="1:5" ht="12.75">
      <c r="A120" s="97">
        <v>4132100111016</v>
      </c>
      <c r="B120" s="103" t="s">
        <v>162</v>
      </c>
      <c r="C120" s="37" t="s">
        <v>484</v>
      </c>
      <c r="D120" s="129">
        <v>15000</v>
      </c>
      <c r="E120" s="129">
        <v>5000</v>
      </c>
    </row>
    <row r="121" spans="1:5" ht="12.75">
      <c r="A121" s="102">
        <v>1325011040000</v>
      </c>
      <c r="B121" s="103" t="s">
        <v>162</v>
      </c>
      <c r="C121" s="37" t="s">
        <v>564</v>
      </c>
      <c r="D121" s="27">
        <v>5000</v>
      </c>
      <c r="E121" s="314">
        <v>0</v>
      </c>
    </row>
    <row r="122" spans="1:5" ht="12.75">
      <c r="A122" s="97">
        <v>4132100111017</v>
      </c>
      <c r="B122" s="103" t="s">
        <v>163</v>
      </c>
      <c r="C122" s="37" t="s">
        <v>483</v>
      </c>
      <c r="D122" s="129">
        <v>1000</v>
      </c>
      <c r="E122" s="129">
        <v>2000</v>
      </c>
    </row>
    <row r="123" spans="1:5" ht="12.75">
      <c r="A123" s="97">
        <v>4132100111018</v>
      </c>
      <c r="B123" s="103" t="s">
        <v>164</v>
      </c>
      <c r="C123" s="37" t="s">
        <v>485</v>
      </c>
      <c r="D123" s="129">
        <v>1000</v>
      </c>
      <c r="E123" s="129">
        <v>1000</v>
      </c>
    </row>
    <row r="124" spans="1:5" ht="12.75">
      <c r="A124" s="102">
        <v>1325010800000</v>
      </c>
      <c r="B124" s="103" t="s">
        <v>83</v>
      </c>
      <c r="C124" s="40" t="s">
        <v>565</v>
      </c>
      <c r="D124" s="27">
        <v>5000</v>
      </c>
      <c r="E124" s="314">
        <v>0</v>
      </c>
    </row>
    <row r="125" spans="1:5" ht="12.75">
      <c r="A125" s="97">
        <v>4132100112000</v>
      </c>
      <c r="B125" s="14"/>
      <c r="C125" s="37" t="s">
        <v>216</v>
      </c>
      <c r="D125" s="95">
        <f>SUM(D126:D126)</f>
        <v>154000</v>
      </c>
      <c r="E125" s="95">
        <f>SUM(E126:E126)</f>
        <v>182000</v>
      </c>
    </row>
    <row r="126" spans="1:5" ht="12.75">
      <c r="A126" s="97">
        <v>4132100112010</v>
      </c>
      <c r="B126" s="94" t="s">
        <v>12</v>
      </c>
      <c r="C126" s="37" t="s">
        <v>217</v>
      </c>
      <c r="D126" s="27">
        <v>154000</v>
      </c>
      <c r="E126" s="27">
        <v>182000</v>
      </c>
    </row>
    <row r="127" spans="1:5" ht="12.75">
      <c r="A127" s="177">
        <v>4140000000000</v>
      </c>
      <c r="B127" s="93"/>
      <c r="C127" s="36" t="s">
        <v>250</v>
      </c>
      <c r="D127" s="19">
        <f>D128</f>
        <v>110000</v>
      </c>
      <c r="E127" s="19">
        <f>E128</f>
        <v>150000</v>
      </c>
    </row>
    <row r="128" spans="1:5" ht="12.75">
      <c r="A128" s="97">
        <v>4140000100000</v>
      </c>
      <c r="B128" s="94"/>
      <c r="C128" s="37" t="s">
        <v>251</v>
      </c>
      <c r="D128" s="95">
        <f>SUM(D129:D129)</f>
        <v>110000</v>
      </c>
      <c r="E128" s="95">
        <f>SUM(E129:E129)</f>
        <v>150000</v>
      </c>
    </row>
    <row r="129" spans="1:5" ht="12.75">
      <c r="A129" s="97">
        <v>4140000110000</v>
      </c>
      <c r="B129" s="94" t="s">
        <v>12</v>
      </c>
      <c r="C129" s="37" t="s">
        <v>252</v>
      </c>
      <c r="D129" s="27">
        <v>110000</v>
      </c>
      <c r="E129" s="27">
        <v>150000</v>
      </c>
    </row>
    <row r="130" spans="1:5" ht="12.75">
      <c r="A130" s="97">
        <v>4160000000000</v>
      </c>
      <c r="B130" s="94"/>
      <c r="C130" s="39" t="s">
        <v>253</v>
      </c>
      <c r="D130" s="19">
        <f>D131</f>
        <v>50000</v>
      </c>
      <c r="E130" s="19">
        <f>E131</f>
        <v>60000</v>
      </c>
    </row>
    <row r="131" spans="1:5" ht="12.75">
      <c r="A131" s="177">
        <v>4161000000000</v>
      </c>
      <c r="B131" s="93"/>
      <c r="C131" s="36" t="s">
        <v>254</v>
      </c>
      <c r="D131" s="19">
        <f>D132+D135</f>
        <v>50000</v>
      </c>
      <c r="E131" s="19">
        <f>E132+E135</f>
        <v>60000</v>
      </c>
    </row>
    <row r="132" spans="1:5" ht="12.75">
      <c r="A132" s="97">
        <v>4161001100000</v>
      </c>
      <c r="B132" s="93"/>
      <c r="C132" s="37" t="s">
        <v>496</v>
      </c>
      <c r="D132" s="19">
        <f>D133</f>
        <v>50000</v>
      </c>
      <c r="E132" s="19">
        <f>E133</f>
        <v>30000</v>
      </c>
    </row>
    <row r="133" spans="1:5" ht="12.75">
      <c r="A133" s="97">
        <v>4161001110000</v>
      </c>
      <c r="B133" s="93"/>
      <c r="C133" s="37" t="s">
        <v>495</v>
      </c>
      <c r="D133" s="95">
        <f>SUM(D134:D134)</f>
        <v>50000</v>
      </c>
      <c r="E133" s="95">
        <f>SUM(E134:E134)</f>
        <v>30000</v>
      </c>
    </row>
    <row r="134" spans="1:5" ht="12.75">
      <c r="A134" s="97">
        <v>4161001110100</v>
      </c>
      <c r="B134" s="94" t="s">
        <v>12</v>
      </c>
      <c r="C134" s="37" t="s">
        <v>494</v>
      </c>
      <c r="D134" s="27">
        <v>50000</v>
      </c>
      <c r="E134" s="27">
        <v>30000</v>
      </c>
    </row>
    <row r="135" spans="1:5" ht="12.75">
      <c r="A135" s="97">
        <v>4161002000000</v>
      </c>
      <c r="B135" s="94"/>
      <c r="C135" s="37" t="s">
        <v>255</v>
      </c>
      <c r="D135" s="135">
        <f>D136</f>
        <v>0</v>
      </c>
      <c r="E135" s="27">
        <f>E136</f>
        <v>30000</v>
      </c>
    </row>
    <row r="136" spans="1:5" ht="12.75">
      <c r="A136" s="97">
        <v>4161002100000</v>
      </c>
      <c r="B136" s="94"/>
      <c r="C136" s="37" t="s">
        <v>256</v>
      </c>
      <c r="D136" s="179">
        <f>SUM(D137:D137)</f>
        <v>0</v>
      </c>
      <c r="E136" s="95">
        <f>SUM(E137:E137)</f>
        <v>30000</v>
      </c>
    </row>
    <row r="137" spans="1:5" ht="12.75">
      <c r="A137" s="97">
        <v>4161002110000</v>
      </c>
      <c r="B137" s="94" t="s">
        <v>12</v>
      </c>
      <c r="C137" s="37" t="s">
        <v>257</v>
      </c>
      <c r="D137" s="135">
        <v>0</v>
      </c>
      <c r="E137" s="27">
        <v>30000</v>
      </c>
    </row>
    <row r="138" spans="1:5" ht="12.75">
      <c r="A138" s="97">
        <v>4170000000000</v>
      </c>
      <c r="B138" s="91"/>
      <c r="C138" s="36" t="s">
        <v>10</v>
      </c>
      <c r="D138" s="19">
        <f>D139</f>
        <v>17070000</v>
      </c>
      <c r="E138" s="19">
        <f>E139</f>
        <v>21342000</v>
      </c>
    </row>
    <row r="139" spans="1:5" ht="12.75">
      <c r="A139" s="75">
        <v>4171000000000</v>
      </c>
      <c r="B139" s="91"/>
      <c r="C139" s="36" t="s">
        <v>363</v>
      </c>
      <c r="D139" s="19">
        <f>D140+D191</f>
        <v>17070000</v>
      </c>
      <c r="E139" s="19">
        <f>E140+E191</f>
        <v>21342000</v>
      </c>
    </row>
    <row r="140" spans="1:5" ht="12.75">
      <c r="A140" s="69">
        <v>4171800000000</v>
      </c>
      <c r="B140" s="91"/>
      <c r="C140" s="39" t="s">
        <v>362</v>
      </c>
      <c r="D140" s="18">
        <f>D141</f>
        <v>10005000</v>
      </c>
      <c r="E140" s="18">
        <f>E141</f>
        <v>11525000</v>
      </c>
    </row>
    <row r="141" spans="1:5" ht="12.75">
      <c r="A141" s="75">
        <v>4171801000000</v>
      </c>
      <c r="B141" s="93"/>
      <c r="C141" s="36" t="s">
        <v>361</v>
      </c>
      <c r="D141" s="19">
        <f>D142+D151+D156+D161+D169+D180+D183+D188</f>
        <v>10005000</v>
      </c>
      <c r="E141" s="19">
        <f>E142+E151+E156+E161+E169+E180+E183+E188</f>
        <v>11525000</v>
      </c>
    </row>
    <row r="142" spans="1:5" ht="12.75">
      <c r="A142" s="75">
        <v>4171801200000</v>
      </c>
      <c r="B142" s="93"/>
      <c r="C142" s="36" t="s">
        <v>367</v>
      </c>
      <c r="D142" s="19">
        <f>D143+D147+D149</f>
        <v>8700000</v>
      </c>
      <c r="E142" s="19">
        <f>E143+E147+E149</f>
        <v>10330000</v>
      </c>
    </row>
    <row r="143" spans="1:5" ht="12.75">
      <c r="A143" s="66">
        <v>4171801210000</v>
      </c>
      <c r="B143" s="94"/>
      <c r="C143" s="37" t="s">
        <v>364</v>
      </c>
      <c r="D143" s="95">
        <f>SUM(D144:D146)</f>
        <v>8700000</v>
      </c>
      <c r="E143" s="95">
        <f>SUM(E144:E146)</f>
        <v>9630000</v>
      </c>
    </row>
    <row r="144" spans="1:5" ht="12.75">
      <c r="A144" s="66">
        <v>4171801210100</v>
      </c>
      <c r="B144" s="98" t="s">
        <v>12</v>
      </c>
      <c r="C144" s="37" t="s">
        <v>468</v>
      </c>
      <c r="D144" s="312">
        <f>5220000+280500-57000-10000</f>
        <v>5433500</v>
      </c>
      <c r="E144" s="27">
        <f>5200000-414000-400000+1000000+500000-100000</f>
        <v>5786000</v>
      </c>
    </row>
    <row r="145" spans="1:5" ht="12.75">
      <c r="A145" s="66">
        <v>4171801210200</v>
      </c>
      <c r="B145" s="98" t="s">
        <v>61</v>
      </c>
      <c r="C145" s="37" t="s">
        <v>469</v>
      </c>
      <c r="D145" s="312">
        <f>2175000-589750-280500+57000+10000</f>
        <v>1371750</v>
      </c>
      <c r="E145" s="27">
        <f>2100000-666250+30000</f>
        <v>1463750</v>
      </c>
    </row>
    <row r="146" spans="1:5" ht="12.75">
      <c r="A146" s="66">
        <v>4171801210300</v>
      </c>
      <c r="B146" s="98" t="s">
        <v>60</v>
      </c>
      <c r="C146" s="37" t="s">
        <v>470</v>
      </c>
      <c r="D146" s="312">
        <f>1305000+589750</f>
        <v>1894750</v>
      </c>
      <c r="E146" s="27">
        <f>1300000+666250+414000</f>
        <v>2380250</v>
      </c>
    </row>
    <row r="147" spans="1:5" ht="12.75">
      <c r="A147" s="66">
        <v>4171801300000</v>
      </c>
      <c r="B147" s="98"/>
      <c r="C147" s="37" t="s">
        <v>220</v>
      </c>
      <c r="D147" s="315">
        <f>SUM(D148:D148)</f>
        <v>0</v>
      </c>
      <c r="E147" s="95">
        <f>SUM(E148:E148)</f>
        <v>350000</v>
      </c>
    </row>
    <row r="148" spans="1:5" ht="12.75">
      <c r="A148" s="66">
        <v>4171801310000</v>
      </c>
      <c r="B148" s="98" t="s">
        <v>12</v>
      </c>
      <c r="C148" s="37" t="s">
        <v>365</v>
      </c>
      <c r="D148" s="316">
        <v>0</v>
      </c>
      <c r="E148" s="27">
        <v>350000</v>
      </c>
    </row>
    <row r="149" spans="1:5" ht="12.75">
      <c r="A149" s="66">
        <v>4171801400000</v>
      </c>
      <c r="B149" s="98"/>
      <c r="C149" s="37" t="s">
        <v>221</v>
      </c>
      <c r="D149" s="315">
        <f>SUM(D150:D150)</f>
        <v>0</v>
      </c>
      <c r="E149" s="95">
        <f>SUM(E150:E150)</f>
        <v>350000</v>
      </c>
    </row>
    <row r="150" spans="1:5" ht="12.75">
      <c r="A150" s="66">
        <v>4171801410000</v>
      </c>
      <c r="B150" s="98" t="s">
        <v>12</v>
      </c>
      <c r="C150" s="37" t="s">
        <v>366</v>
      </c>
      <c r="D150" s="316">
        <v>0</v>
      </c>
      <c r="E150" s="27">
        <v>350000</v>
      </c>
    </row>
    <row r="151" spans="1:5" ht="12.75">
      <c r="A151" s="75">
        <v>4171801500000</v>
      </c>
      <c r="B151" s="93"/>
      <c r="C151" s="36" t="s">
        <v>368</v>
      </c>
      <c r="D151" s="19">
        <f>D152</f>
        <v>5000</v>
      </c>
      <c r="E151" s="19">
        <f>E152</f>
        <v>10000</v>
      </c>
    </row>
    <row r="152" spans="1:5" ht="12.75">
      <c r="A152" s="66">
        <v>4171801510000</v>
      </c>
      <c r="B152" s="94"/>
      <c r="C152" s="37" t="s">
        <v>222</v>
      </c>
      <c r="D152" s="95">
        <f>SUM(D153:D155)</f>
        <v>5000</v>
      </c>
      <c r="E152" s="95">
        <f>SUM(E153:E155)</f>
        <v>10000</v>
      </c>
    </row>
    <row r="153" spans="1:5" ht="12.75">
      <c r="A153" s="66">
        <v>4171801510100</v>
      </c>
      <c r="B153" s="98" t="s">
        <v>12</v>
      </c>
      <c r="C153" s="37" t="s">
        <v>471</v>
      </c>
      <c r="D153" s="312">
        <v>3000</v>
      </c>
      <c r="E153" s="27">
        <v>6000</v>
      </c>
    </row>
    <row r="154" spans="1:5" ht="12.75">
      <c r="A154" s="66">
        <v>4171801510200</v>
      </c>
      <c r="B154" s="98" t="s">
        <v>61</v>
      </c>
      <c r="C154" s="37" t="s">
        <v>472</v>
      </c>
      <c r="D154" s="312">
        <v>1250</v>
      </c>
      <c r="E154" s="27">
        <v>2500</v>
      </c>
    </row>
    <row r="155" spans="1:5" ht="12.75">
      <c r="A155" s="66">
        <v>4171801510300</v>
      </c>
      <c r="B155" s="98" t="s">
        <v>60</v>
      </c>
      <c r="C155" s="37" t="s">
        <v>473</v>
      </c>
      <c r="D155" s="312">
        <v>750</v>
      </c>
      <c r="E155" s="27">
        <v>1500</v>
      </c>
    </row>
    <row r="156" spans="1:5" ht="12.75">
      <c r="A156" s="75">
        <v>4171802000000</v>
      </c>
      <c r="B156" s="93"/>
      <c r="C156" s="36" t="s">
        <v>380</v>
      </c>
      <c r="D156" s="19">
        <f>D157+D159</f>
        <v>95000</v>
      </c>
      <c r="E156" s="19">
        <f>E157+E159</f>
        <v>110000</v>
      </c>
    </row>
    <row r="157" spans="1:5" ht="12.75">
      <c r="A157" s="66">
        <v>4171802200000</v>
      </c>
      <c r="B157" s="94"/>
      <c r="C157" s="37" t="s">
        <v>381</v>
      </c>
      <c r="D157" s="95">
        <f>SUM(D158:D158)</f>
        <v>10000</v>
      </c>
      <c r="E157" s="95">
        <f>SUM(E158:E158)</f>
        <v>10000</v>
      </c>
    </row>
    <row r="158" spans="1:5" ht="12.75">
      <c r="A158" s="66">
        <v>4171802210000</v>
      </c>
      <c r="B158" s="103" t="s">
        <v>160</v>
      </c>
      <c r="C158" s="37" t="s">
        <v>223</v>
      </c>
      <c r="D158" s="95">
        <v>10000</v>
      </c>
      <c r="E158" s="95">
        <v>10000</v>
      </c>
    </row>
    <row r="159" spans="1:5" ht="12.75">
      <c r="A159" s="66">
        <v>4171802600000</v>
      </c>
      <c r="B159" s="94"/>
      <c r="C159" s="37" t="s">
        <v>382</v>
      </c>
      <c r="D159" s="95">
        <f>SUM(D160:D160)</f>
        <v>85000</v>
      </c>
      <c r="E159" s="95">
        <f>SUM(E160:E160)</f>
        <v>100000</v>
      </c>
    </row>
    <row r="160" spans="1:5" ht="12.75">
      <c r="A160" s="102">
        <v>4171802610000</v>
      </c>
      <c r="B160" s="103" t="s">
        <v>86</v>
      </c>
      <c r="C160" s="37" t="s">
        <v>224</v>
      </c>
      <c r="D160" s="27">
        <v>85000</v>
      </c>
      <c r="E160" s="27">
        <v>100000</v>
      </c>
    </row>
    <row r="161" spans="1:5" ht="12.75">
      <c r="A161" s="75">
        <v>4171804000000</v>
      </c>
      <c r="B161" s="93"/>
      <c r="C161" s="197" t="s">
        <v>232</v>
      </c>
      <c r="D161" s="19">
        <f>D162</f>
        <v>205000</v>
      </c>
      <c r="E161" s="19">
        <f>E162</f>
        <v>250000</v>
      </c>
    </row>
    <row r="162" spans="1:5" ht="12.75">
      <c r="A162" s="66">
        <v>4171804100000</v>
      </c>
      <c r="B162" s="94"/>
      <c r="C162" s="125" t="s">
        <v>231</v>
      </c>
      <c r="D162" s="95">
        <f>D163</f>
        <v>205000</v>
      </c>
      <c r="E162" s="95">
        <f>E163</f>
        <v>250000</v>
      </c>
    </row>
    <row r="163" spans="1:5" ht="12.75">
      <c r="A163" s="66">
        <v>4171804110000</v>
      </c>
      <c r="B163" s="94"/>
      <c r="C163" s="125" t="s">
        <v>230</v>
      </c>
      <c r="D163" s="95">
        <f>SUM(D164:D168)</f>
        <v>205000</v>
      </c>
      <c r="E163" s="95">
        <f>SUM(E164:E168)</f>
        <v>250000</v>
      </c>
    </row>
    <row r="164" spans="1:5" ht="12.75">
      <c r="A164" s="66">
        <v>4171804110100</v>
      </c>
      <c r="B164" s="103" t="s">
        <v>162</v>
      </c>
      <c r="C164" s="125" t="s">
        <v>225</v>
      </c>
      <c r="D164" s="23">
        <v>100000</v>
      </c>
      <c r="E164" s="95">
        <v>100000</v>
      </c>
    </row>
    <row r="165" spans="1:5" ht="12.75">
      <c r="A165" s="66">
        <v>4171804110200</v>
      </c>
      <c r="B165" s="103" t="s">
        <v>164</v>
      </c>
      <c r="C165" s="125" t="s">
        <v>226</v>
      </c>
      <c r="D165" s="23">
        <v>20000</v>
      </c>
      <c r="E165" s="95">
        <v>30000</v>
      </c>
    </row>
    <row r="166" spans="1:5" ht="12.75">
      <c r="A166" s="66">
        <v>4171804110300</v>
      </c>
      <c r="B166" s="103" t="s">
        <v>162</v>
      </c>
      <c r="C166" s="125" t="s">
        <v>227</v>
      </c>
      <c r="D166" s="23">
        <v>10000</v>
      </c>
      <c r="E166" s="95">
        <v>10000</v>
      </c>
    </row>
    <row r="167" spans="1:5" ht="12.75">
      <c r="A167" s="66">
        <v>4171804110400</v>
      </c>
      <c r="B167" s="103" t="s">
        <v>162</v>
      </c>
      <c r="C167" s="125" t="s">
        <v>228</v>
      </c>
      <c r="D167" s="23">
        <v>60000</v>
      </c>
      <c r="E167" s="95">
        <v>100000</v>
      </c>
    </row>
    <row r="168" spans="1:5" ht="12.75">
      <c r="A168" s="66">
        <v>4171804119900</v>
      </c>
      <c r="B168" s="103" t="s">
        <v>162</v>
      </c>
      <c r="C168" s="37" t="s">
        <v>229</v>
      </c>
      <c r="D168" s="23">
        <v>15000</v>
      </c>
      <c r="E168" s="95">
        <v>10000</v>
      </c>
    </row>
    <row r="169" spans="1:5" ht="12.75">
      <c r="A169" s="75">
        <v>4171805000000</v>
      </c>
      <c r="B169" s="93"/>
      <c r="C169" s="197" t="s">
        <v>233</v>
      </c>
      <c r="D169" s="24">
        <f>D170+D172+D174+D176+D178</f>
        <v>355000</v>
      </c>
      <c r="E169" s="24">
        <f>E170+E172+E174+E176+E178</f>
        <v>420000</v>
      </c>
    </row>
    <row r="170" spans="1:5" ht="12.75">
      <c r="A170" s="66">
        <v>4171805100000</v>
      </c>
      <c r="B170" s="94"/>
      <c r="C170" s="125" t="s">
        <v>234</v>
      </c>
      <c r="D170" s="95">
        <f>SUM(D171:D171)</f>
        <v>160000</v>
      </c>
      <c r="E170" s="95">
        <f>SUM(E171:E171)</f>
        <v>200000</v>
      </c>
    </row>
    <row r="171" spans="1:5" ht="12.75">
      <c r="A171" s="66">
        <v>4171805110000</v>
      </c>
      <c r="B171" s="94" t="s">
        <v>68</v>
      </c>
      <c r="C171" s="125" t="s">
        <v>235</v>
      </c>
      <c r="D171" s="99">
        <v>160000</v>
      </c>
      <c r="E171" s="99">
        <v>200000</v>
      </c>
    </row>
    <row r="172" spans="1:5" ht="12.75">
      <c r="A172" s="66">
        <v>4171805200000</v>
      </c>
      <c r="B172" s="94"/>
      <c r="C172" s="125" t="s">
        <v>236</v>
      </c>
      <c r="D172" s="95">
        <f>SUM(D173:D173)</f>
        <v>10000</v>
      </c>
      <c r="E172" s="95">
        <f>SUM(E173:E173)</f>
        <v>10000</v>
      </c>
    </row>
    <row r="173" spans="1:5" ht="12.75">
      <c r="A173" s="66">
        <v>4171805210000</v>
      </c>
      <c r="B173" s="103" t="s">
        <v>80</v>
      </c>
      <c r="C173" s="125" t="s">
        <v>237</v>
      </c>
      <c r="D173" s="99">
        <v>10000</v>
      </c>
      <c r="E173" s="99">
        <v>10000</v>
      </c>
    </row>
    <row r="174" spans="1:5" ht="12.75">
      <c r="A174" s="66">
        <v>4171805300000</v>
      </c>
      <c r="B174" s="94"/>
      <c r="C174" s="125" t="s">
        <v>238</v>
      </c>
      <c r="D174" s="95">
        <f>SUM(D175:D175)</f>
        <v>60000</v>
      </c>
      <c r="E174" s="95">
        <f>SUM(E175:E175)</f>
        <v>60000</v>
      </c>
    </row>
    <row r="175" spans="1:5" ht="12.75">
      <c r="A175" s="66">
        <v>4171805310000</v>
      </c>
      <c r="B175" s="103" t="s">
        <v>69</v>
      </c>
      <c r="C175" s="125" t="s">
        <v>239</v>
      </c>
      <c r="D175" s="99">
        <v>60000</v>
      </c>
      <c r="E175" s="99">
        <v>60000</v>
      </c>
    </row>
    <row r="176" spans="1:5" ht="12.75">
      <c r="A176" s="66">
        <v>4171805400000</v>
      </c>
      <c r="B176" s="94"/>
      <c r="C176" s="125" t="s">
        <v>240</v>
      </c>
      <c r="D176" s="95">
        <f>SUM(D177:D177)</f>
        <v>100000</v>
      </c>
      <c r="E176" s="95">
        <f>SUM(E177:E177)</f>
        <v>100000</v>
      </c>
    </row>
    <row r="177" spans="1:5" ht="12.75">
      <c r="A177" s="66">
        <v>4171805410000</v>
      </c>
      <c r="B177" s="103" t="s">
        <v>70</v>
      </c>
      <c r="C177" s="125" t="s">
        <v>241</v>
      </c>
      <c r="D177" s="99">
        <v>100000</v>
      </c>
      <c r="E177" s="99">
        <v>100000</v>
      </c>
    </row>
    <row r="178" spans="1:5" ht="12.75">
      <c r="A178" s="66">
        <v>4171805900000</v>
      </c>
      <c r="B178" s="94"/>
      <c r="C178" s="125" t="s">
        <v>242</v>
      </c>
      <c r="D178" s="95">
        <f>SUM(D179:D179)</f>
        <v>25000</v>
      </c>
      <c r="E178" s="95">
        <f>SUM(E179:E179)</f>
        <v>50000</v>
      </c>
    </row>
    <row r="179" spans="1:5" ht="12.75">
      <c r="A179" s="66">
        <v>4171805910000</v>
      </c>
      <c r="B179" s="103" t="s">
        <v>109</v>
      </c>
      <c r="C179" s="125" t="s">
        <v>243</v>
      </c>
      <c r="D179" s="99">
        <v>25000</v>
      </c>
      <c r="E179" s="99">
        <v>50000</v>
      </c>
    </row>
    <row r="180" spans="1:5" ht="12.75">
      <c r="A180" s="75">
        <v>4171806000000</v>
      </c>
      <c r="B180" s="93"/>
      <c r="C180" s="36" t="s">
        <v>481</v>
      </c>
      <c r="D180" s="19">
        <f>D181</f>
        <v>70000</v>
      </c>
      <c r="E180" s="19">
        <f>E181</f>
        <v>50000</v>
      </c>
    </row>
    <row r="181" spans="1:5" ht="12.75">
      <c r="A181" s="66">
        <v>4171806100000</v>
      </c>
      <c r="B181" s="98"/>
      <c r="C181" s="37" t="s">
        <v>336</v>
      </c>
      <c r="D181" s="95">
        <f>SUM(D182:D182)</f>
        <v>70000</v>
      </c>
      <c r="E181" s="95">
        <f>SUM(E182:E182)</f>
        <v>50000</v>
      </c>
    </row>
    <row r="182" spans="1:5" ht="12.75">
      <c r="A182" s="66">
        <v>4171806110000</v>
      </c>
      <c r="B182" s="98" t="s">
        <v>12</v>
      </c>
      <c r="C182" s="37" t="s">
        <v>244</v>
      </c>
      <c r="D182" s="99">
        <v>70000</v>
      </c>
      <c r="E182" s="99">
        <v>50000</v>
      </c>
    </row>
    <row r="183" spans="1:5" ht="12.75">
      <c r="A183" s="75">
        <v>4171810000000</v>
      </c>
      <c r="B183" s="93"/>
      <c r="C183" s="197" t="s">
        <v>383</v>
      </c>
      <c r="D183" s="24">
        <f>D184+D186</f>
        <v>75000</v>
      </c>
      <c r="E183" s="24">
        <f>E184+E186</f>
        <v>55000</v>
      </c>
    </row>
    <row r="184" spans="1:5" ht="12.75">
      <c r="A184" s="102">
        <v>4171810200000</v>
      </c>
      <c r="B184" s="94"/>
      <c r="C184" s="125" t="s">
        <v>286</v>
      </c>
      <c r="D184" s="95">
        <f>SUM(D185:D185)</f>
        <v>70000</v>
      </c>
      <c r="E184" s="95">
        <f>SUM(E185:E185)</f>
        <v>50000</v>
      </c>
    </row>
    <row r="185" spans="1:5" ht="12.75">
      <c r="A185" s="102">
        <v>4171810210000</v>
      </c>
      <c r="B185" s="98" t="s">
        <v>74</v>
      </c>
      <c r="C185" s="125" t="s">
        <v>287</v>
      </c>
      <c r="D185" s="99">
        <v>70000</v>
      </c>
      <c r="E185" s="99">
        <v>50000</v>
      </c>
    </row>
    <row r="186" spans="1:5" ht="12.75">
      <c r="A186" s="102">
        <v>4171810900000</v>
      </c>
      <c r="B186" s="94"/>
      <c r="C186" s="125" t="s">
        <v>289</v>
      </c>
      <c r="D186" s="95">
        <f>SUM(D187:D187)</f>
        <v>5000</v>
      </c>
      <c r="E186" s="95">
        <f>SUM(E187:E187)</f>
        <v>5000</v>
      </c>
    </row>
    <row r="187" spans="1:5" ht="12.75">
      <c r="A187" s="102">
        <v>4171810910000</v>
      </c>
      <c r="B187" s="103" t="s">
        <v>43</v>
      </c>
      <c r="C187" s="125" t="s">
        <v>288</v>
      </c>
      <c r="D187" s="99">
        <v>5000</v>
      </c>
      <c r="E187" s="99">
        <v>5000</v>
      </c>
    </row>
    <row r="188" spans="1:5" ht="12.75">
      <c r="A188" s="75">
        <v>4171899000000</v>
      </c>
      <c r="B188" s="198"/>
      <c r="C188" s="36" t="s">
        <v>246</v>
      </c>
      <c r="D188" s="24">
        <f>D189</f>
        <v>500000</v>
      </c>
      <c r="E188" s="24">
        <f>E189</f>
        <v>300000</v>
      </c>
    </row>
    <row r="189" spans="1:5" ht="12.75">
      <c r="A189" s="66">
        <v>4171899100000</v>
      </c>
      <c r="B189" s="98"/>
      <c r="C189" s="37" t="s">
        <v>247</v>
      </c>
      <c r="D189" s="95">
        <f>SUM(D190:D190)</f>
        <v>500000</v>
      </c>
      <c r="E189" s="95">
        <f>SUM(E190:E190)</f>
        <v>300000</v>
      </c>
    </row>
    <row r="190" spans="1:5" ht="12.75">
      <c r="A190" s="66">
        <v>4171899110000</v>
      </c>
      <c r="B190" s="98" t="s">
        <v>12</v>
      </c>
      <c r="C190" s="37" t="s">
        <v>245</v>
      </c>
      <c r="D190" s="23">
        <v>500000</v>
      </c>
      <c r="E190" s="23">
        <v>300000</v>
      </c>
    </row>
    <row r="191" spans="1:5" ht="12.75">
      <c r="A191" s="69">
        <v>4172000000000</v>
      </c>
      <c r="B191" s="199"/>
      <c r="C191" s="200" t="s">
        <v>248</v>
      </c>
      <c r="D191" s="25">
        <f>D192+D221+D226+D233</f>
        <v>7065000</v>
      </c>
      <c r="E191" s="25">
        <f>E192+E221+E226+E233</f>
        <v>9817000</v>
      </c>
    </row>
    <row r="192" spans="1:5" ht="12.75">
      <c r="A192" s="69">
        <v>4172800000000</v>
      </c>
      <c r="B192" s="198"/>
      <c r="C192" s="197" t="s">
        <v>249</v>
      </c>
      <c r="D192" s="19">
        <f>D193+D216</f>
        <v>5760000</v>
      </c>
      <c r="E192" s="19">
        <f>E193+E216</f>
        <v>8307000</v>
      </c>
    </row>
    <row r="193" spans="1:5" ht="12.75">
      <c r="A193" s="75">
        <v>4172801000000</v>
      </c>
      <c r="B193" s="93"/>
      <c r="C193" s="36" t="s">
        <v>258</v>
      </c>
      <c r="D193" s="19">
        <f>D194+D199+D204+D209+D211</f>
        <v>5430000</v>
      </c>
      <c r="E193" s="19">
        <f>E194+E199+E204+E209+E211</f>
        <v>7872000</v>
      </c>
    </row>
    <row r="194" spans="1:5" ht="12.75">
      <c r="A194" s="75">
        <v>4172801100000</v>
      </c>
      <c r="B194" s="93"/>
      <c r="C194" s="197" t="s">
        <v>11</v>
      </c>
      <c r="D194" s="19">
        <f>D195</f>
        <v>4800000</v>
      </c>
      <c r="E194" s="19">
        <f>E195</f>
        <v>7200000</v>
      </c>
    </row>
    <row r="195" spans="1:5" ht="12.75">
      <c r="A195" s="102">
        <v>4172801110000</v>
      </c>
      <c r="B195" s="94"/>
      <c r="C195" s="125" t="s">
        <v>259</v>
      </c>
      <c r="D195" s="95">
        <f>SUM(D196:D198)</f>
        <v>4800000</v>
      </c>
      <c r="E195" s="95">
        <f>SUM(E196:E198)</f>
        <v>7200000</v>
      </c>
    </row>
    <row r="196" spans="1:5" ht="12.75">
      <c r="A196" s="102">
        <v>4172801110100</v>
      </c>
      <c r="B196" s="98" t="s">
        <v>12</v>
      </c>
      <c r="C196" s="47" t="s">
        <v>260</v>
      </c>
      <c r="D196" s="313">
        <f>2880000-300000</f>
        <v>2580000</v>
      </c>
      <c r="E196" s="23">
        <f>3600000+1000000+200000</f>
        <v>4800000</v>
      </c>
    </row>
    <row r="197" spans="1:5" ht="12.75">
      <c r="A197" s="102">
        <v>4172801110200</v>
      </c>
      <c r="B197" s="98" t="s">
        <v>61</v>
      </c>
      <c r="C197" s="47" t="s">
        <v>261</v>
      </c>
      <c r="D197" s="313">
        <v>1200000</v>
      </c>
      <c r="E197" s="23">
        <v>1500000</v>
      </c>
    </row>
    <row r="198" spans="1:5" ht="12.75">
      <c r="A198" s="102">
        <v>4172801110300</v>
      </c>
      <c r="B198" s="98" t="s">
        <v>60</v>
      </c>
      <c r="C198" s="47" t="s">
        <v>262</v>
      </c>
      <c r="D198" s="313">
        <f>720000+300000</f>
        <v>1020000</v>
      </c>
      <c r="E198" s="23">
        <v>900000</v>
      </c>
    </row>
    <row r="199" spans="1:5" ht="12.75">
      <c r="A199" s="75">
        <v>4172801200000</v>
      </c>
      <c r="B199" s="93"/>
      <c r="C199" s="197" t="s">
        <v>264</v>
      </c>
      <c r="D199" s="24">
        <f>D200</f>
        <v>450000</v>
      </c>
      <c r="E199" s="24">
        <f>E200</f>
        <v>500000</v>
      </c>
    </row>
    <row r="200" spans="1:5" ht="12.75">
      <c r="A200" s="102">
        <v>4172801210000</v>
      </c>
      <c r="B200" s="94"/>
      <c r="C200" s="125" t="s">
        <v>263</v>
      </c>
      <c r="D200" s="95">
        <f>SUM(D201:D203)</f>
        <v>450000</v>
      </c>
      <c r="E200" s="95">
        <f>SUM(E201:E203)</f>
        <v>500000</v>
      </c>
    </row>
    <row r="201" spans="1:5" ht="12.75">
      <c r="A201" s="102">
        <v>4172801210100</v>
      </c>
      <c r="B201" s="98" t="s">
        <v>12</v>
      </c>
      <c r="C201" s="40" t="s">
        <v>265</v>
      </c>
      <c r="D201" s="313">
        <v>270000</v>
      </c>
      <c r="E201" s="23">
        <v>300000</v>
      </c>
    </row>
    <row r="202" spans="1:5" ht="12.75">
      <c r="A202" s="102">
        <v>4172801210200</v>
      </c>
      <c r="B202" s="98" t="s">
        <v>61</v>
      </c>
      <c r="C202" s="40" t="s">
        <v>266</v>
      </c>
      <c r="D202" s="313">
        <v>112500</v>
      </c>
      <c r="E202" s="23">
        <v>125000</v>
      </c>
    </row>
    <row r="203" spans="1:5" ht="12.75">
      <c r="A203" s="102">
        <v>4172801210300</v>
      </c>
      <c r="B203" s="98" t="s">
        <v>60</v>
      </c>
      <c r="C203" s="40" t="s">
        <v>267</v>
      </c>
      <c r="D203" s="313">
        <v>67500</v>
      </c>
      <c r="E203" s="23">
        <v>75000</v>
      </c>
    </row>
    <row r="204" spans="1:5" ht="12.75">
      <c r="A204" s="75">
        <v>4172801300000</v>
      </c>
      <c r="B204" s="93"/>
      <c r="C204" s="197" t="s">
        <v>268</v>
      </c>
      <c r="D204" s="24">
        <f>D205</f>
        <v>100000</v>
      </c>
      <c r="E204" s="24">
        <f>E205</f>
        <v>100000</v>
      </c>
    </row>
    <row r="205" spans="1:5" ht="12.75">
      <c r="A205" s="102">
        <v>4172801310000</v>
      </c>
      <c r="B205" s="94"/>
      <c r="C205" s="125" t="s">
        <v>269</v>
      </c>
      <c r="D205" s="95">
        <f>SUM(D206:D208)</f>
        <v>100000</v>
      </c>
      <c r="E205" s="95">
        <f>SUM(E206:E208)</f>
        <v>100000</v>
      </c>
    </row>
    <row r="206" spans="1:5" ht="12.75">
      <c r="A206" s="102">
        <v>4172801310100</v>
      </c>
      <c r="B206" s="98" t="s">
        <v>12</v>
      </c>
      <c r="C206" s="40" t="s">
        <v>270</v>
      </c>
      <c r="D206" s="313">
        <v>60000</v>
      </c>
      <c r="E206" s="23">
        <v>60000</v>
      </c>
    </row>
    <row r="207" spans="1:5" ht="12.75">
      <c r="A207" s="102">
        <v>4172801310200</v>
      </c>
      <c r="B207" s="98" t="s">
        <v>61</v>
      </c>
      <c r="C207" s="40" t="s">
        <v>271</v>
      </c>
      <c r="D207" s="313">
        <v>25000</v>
      </c>
      <c r="E207" s="23">
        <v>25000</v>
      </c>
    </row>
    <row r="208" spans="1:5" ht="12.75">
      <c r="A208" s="102">
        <v>4172801310300</v>
      </c>
      <c r="B208" s="98" t="s">
        <v>60</v>
      </c>
      <c r="C208" s="40" t="s">
        <v>272</v>
      </c>
      <c r="D208" s="313">
        <v>15000</v>
      </c>
      <c r="E208" s="23">
        <v>15000</v>
      </c>
    </row>
    <row r="209" spans="1:5" ht="12.75">
      <c r="A209" s="75">
        <v>4172801400000</v>
      </c>
      <c r="B209" s="93"/>
      <c r="C209" s="197" t="s">
        <v>273</v>
      </c>
      <c r="D209" s="19">
        <f>SUM(D210:D210)</f>
        <v>25000</v>
      </c>
      <c r="E209" s="19">
        <f>SUM(E210:E210)</f>
        <v>30000</v>
      </c>
    </row>
    <row r="210" spans="1:5" ht="12.75">
      <c r="A210" s="102">
        <v>4172801410000</v>
      </c>
      <c r="B210" s="94" t="s">
        <v>63</v>
      </c>
      <c r="C210" s="40" t="s">
        <v>274</v>
      </c>
      <c r="D210" s="23">
        <v>25000</v>
      </c>
      <c r="E210" s="23">
        <v>30000</v>
      </c>
    </row>
    <row r="211" spans="1:5" ht="12.75">
      <c r="A211" s="75">
        <v>4172801900000</v>
      </c>
      <c r="B211" s="93"/>
      <c r="C211" s="197" t="s">
        <v>376</v>
      </c>
      <c r="D211" s="19">
        <f>D212</f>
        <v>55000</v>
      </c>
      <c r="E211" s="19">
        <f>E212</f>
        <v>42000</v>
      </c>
    </row>
    <row r="212" spans="1:5" ht="12.75">
      <c r="A212" s="102">
        <v>4172801910000</v>
      </c>
      <c r="B212" s="103"/>
      <c r="C212" s="125" t="s">
        <v>375</v>
      </c>
      <c r="D212" s="95">
        <f>SUM(D213:D215)</f>
        <v>55000</v>
      </c>
      <c r="E212" s="95">
        <f>SUM(E213:E215)</f>
        <v>42000</v>
      </c>
    </row>
    <row r="213" spans="1:5" ht="12.75">
      <c r="A213" s="102">
        <v>4172801910100</v>
      </c>
      <c r="B213" s="103" t="s">
        <v>163</v>
      </c>
      <c r="C213" s="125" t="s">
        <v>377</v>
      </c>
      <c r="D213" s="313">
        <v>30000</v>
      </c>
      <c r="E213" s="23">
        <v>30000</v>
      </c>
    </row>
    <row r="214" spans="1:5" ht="12.75">
      <c r="A214" s="102">
        <v>4172801910200</v>
      </c>
      <c r="B214" s="103" t="s">
        <v>163</v>
      </c>
      <c r="C214" s="125" t="s">
        <v>378</v>
      </c>
      <c r="D214" s="313">
        <v>5000</v>
      </c>
      <c r="E214" s="23">
        <v>5000</v>
      </c>
    </row>
    <row r="215" spans="1:5" ht="12.75">
      <c r="A215" s="102">
        <v>4172801910300</v>
      </c>
      <c r="B215" s="103" t="s">
        <v>163</v>
      </c>
      <c r="C215" s="125" t="s">
        <v>379</v>
      </c>
      <c r="D215" s="313">
        <v>20000</v>
      </c>
      <c r="E215" s="23">
        <v>7000</v>
      </c>
    </row>
    <row r="216" spans="1:5" ht="12.75">
      <c r="A216" s="75">
        <v>4172810000000</v>
      </c>
      <c r="B216" s="93"/>
      <c r="C216" s="197" t="s">
        <v>384</v>
      </c>
      <c r="D216" s="24">
        <f>D217+D219</f>
        <v>330000</v>
      </c>
      <c r="E216" s="24">
        <f>E217+E219</f>
        <v>435000</v>
      </c>
    </row>
    <row r="217" spans="1:5" ht="12.75">
      <c r="A217" s="102">
        <v>4172810200000</v>
      </c>
      <c r="B217" s="94"/>
      <c r="C217" s="125" t="s">
        <v>282</v>
      </c>
      <c r="D217" s="95">
        <f>SUM(D218:D218)</f>
        <v>230000</v>
      </c>
      <c r="E217" s="95">
        <f>SUM(E218:E218)</f>
        <v>280000</v>
      </c>
    </row>
    <row r="218" spans="1:5" ht="12.75">
      <c r="A218" s="102">
        <v>4172810210000</v>
      </c>
      <c r="B218" s="103" t="s">
        <v>71</v>
      </c>
      <c r="C218" s="125" t="s">
        <v>283</v>
      </c>
      <c r="D218" s="23">
        <v>230000</v>
      </c>
      <c r="E218" s="23">
        <v>280000</v>
      </c>
    </row>
    <row r="219" spans="1:5" ht="12.75">
      <c r="A219" s="102">
        <v>4172810900000</v>
      </c>
      <c r="B219" s="94"/>
      <c r="C219" s="125" t="s">
        <v>284</v>
      </c>
      <c r="D219" s="95">
        <f>SUM(D220:D220)</f>
        <v>100000</v>
      </c>
      <c r="E219" s="95">
        <f>SUM(E220:E220)</f>
        <v>155000</v>
      </c>
    </row>
    <row r="220" spans="1:5" ht="12.75">
      <c r="A220" s="102">
        <v>4172810910000</v>
      </c>
      <c r="B220" s="103" t="s">
        <v>40</v>
      </c>
      <c r="C220" s="125" t="s">
        <v>285</v>
      </c>
      <c r="D220" s="23">
        <v>100000</v>
      </c>
      <c r="E220" s="23">
        <v>155000</v>
      </c>
    </row>
    <row r="221" spans="1:5" ht="12.75">
      <c r="A221" s="75">
        <v>4174000000000</v>
      </c>
      <c r="B221" s="93"/>
      <c r="C221" s="197" t="s">
        <v>371</v>
      </c>
      <c r="D221" s="24">
        <f>D222</f>
        <v>4000</v>
      </c>
      <c r="E221" s="24">
        <f>E222</f>
        <v>4000</v>
      </c>
    </row>
    <row r="222" spans="1:5" ht="12.75">
      <c r="A222" s="102">
        <v>4174000100000</v>
      </c>
      <c r="B222" s="94"/>
      <c r="C222" s="125" t="s">
        <v>280</v>
      </c>
      <c r="D222" s="95">
        <f>D223</f>
        <v>4000</v>
      </c>
      <c r="E222" s="95">
        <f>E223</f>
        <v>4000</v>
      </c>
    </row>
    <row r="223" spans="1:5" ht="12.75">
      <c r="A223" s="102">
        <v>4174000110000</v>
      </c>
      <c r="B223" s="103"/>
      <c r="C223" s="125" t="s">
        <v>281</v>
      </c>
      <c r="D223" s="95">
        <f>SUM(D224:D225)</f>
        <v>4000</v>
      </c>
      <c r="E223" s="95">
        <f>SUM(E224:E225)</f>
        <v>4000</v>
      </c>
    </row>
    <row r="224" spans="1:5" ht="12.75">
      <c r="A224" s="102">
        <v>4174000110100</v>
      </c>
      <c r="B224" s="103" t="s">
        <v>167</v>
      </c>
      <c r="C224" s="37" t="s">
        <v>497</v>
      </c>
      <c r="D224" s="23">
        <v>1000</v>
      </c>
      <c r="E224" s="23">
        <v>1000</v>
      </c>
    </row>
    <row r="225" spans="1:5" ht="12.75">
      <c r="A225" s="102">
        <v>4174000110200</v>
      </c>
      <c r="B225" s="103" t="s">
        <v>167</v>
      </c>
      <c r="C225" s="37" t="s">
        <v>498</v>
      </c>
      <c r="D225" s="23">
        <v>3000</v>
      </c>
      <c r="E225" s="23">
        <v>3000</v>
      </c>
    </row>
    <row r="226" spans="1:5" ht="12.75">
      <c r="A226" s="75">
        <v>4175000000000</v>
      </c>
      <c r="B226" s="93"/>
      <c r="C226" s="36" t="s">
        <v>275</v>
      </c>
      <c r="D226" s="24">
        <f>D227</f>
        <v>1300000</v>
      </c>
      <c r="E226" s="24">
        <f>E227</f>
        <v>1505000</v>
      </c>
    </row>
    <row r="227" spans="1:5" ht="12.75">
      <c r="A227" s="102">
        <v>4175800000000</v>
      </c>
      <c r="B227" s="103"/>
      <c r="C227" s="37" t="s">
        <v>276</v>
      </c>
      <c r="D227" s="23">
        <f>D228</f>
        <v>1300000</v>
      </c>
      <c r="E227" s="23">
        <f>E228</f>
        <v>1505000</v>
      </c>
    </row>
    <row r="228" spans="1:5" ht="12.75">
      <c r="A228" s="100">
        <v>4175801000000</v>
      </c>
      <c r="B228" s="103"/>
      <c r="C228" s="37" t="s">
        <v>277</v>
      </c>
      <c r="D228" s="23">
        <f>D231+D232</f>
        <v>1300000</v>
      </c>
      <c r="E228" s="23">
        <f>E231+E232</f>
        <v>1505000</v>
      </c>
    </row>
    <row r="229" spans="1:5" ht="12.75">
      <c r="A229" s="100">
        <v>4175801100000</v>
      </c>
      <c r="B229" s="103"/>
      <c r="C229" s="37" t="s">
        <v>278</v>
      </c>
      <c r="D229" s="23">
        <f>D230</f>
        <v>1300000</v>
      </c>
      <c r="E229" s="23">
        <f>E230</f>
        <v>1505000</v>
      </c>
    </row>
    <row r="230" spans="1:5" ht="12.75">
      <c r="A230" s="102">
        <v>4175801110000</v>
      </c>
      <c r="B230" s="103"/>
      <c r="C230" s="37" t="s">
        <v>279</v>
      </c>
      <c r="D230" s="95">
        <f>SUM(D231:D232)</f>
        <v>1300000</v>
      </c>
      <c r="E230" s="95">
        <f>SUM(E231:E232)</f>
        <v>1505000</v>
      </c>
    </row>
    <row r="231" spans="1:5" ht="12.75">
      <c r="A231" s="102">
        <v>4175801110100</v>
      </c>
      <c r="B231" s="103" t="s">
        <v>72</v>
      </c>
      <c r="C231" s="37" t="s">
        <v>369</v>
      </c>
      <c r="D231" s="23">
        <v>1295000</v>
      </c>
      <c r="E231" s="99">
        <v>1500000</v>
      </c>
    </row>
    <row r="232" spans="1:5" ht="12.75">
      <c r="A232" s="102">
        <v>4175801110200</v>
      </c>
      <c r="B232" s="103" t="s">
        <v>73</v>
      </c>
      <c r="C232" s="41" t="s">
        <v>370</v>
      </c>
      <c r="D232" s="23">
        <v>5000</v>
      </c>
      <c r="E232" s="99">
        <v>5000</v>
      </c>
    </row>
    <row r="233" spans="1:5" ht="12.75">
      <c r="A233" s="75">
        <v>4177000000000</v>
      </c>
      <c r="B233" s="93"/>
      <c r="C233" s="197" t="s">
        <v>290</v>
      </c>
      <c r="D233" s="24">
        <f>D234</f>
        <v>1000</v>
      </c>
      <c r="E233" s="24">
        <f>E234</f>
        <v>1000</v>
      </c>
    </row>
    <row r="234" spans="1:5" ht="12.75">
      <c r="A234" s="102">
        <v>4177000100000</v>
      </c>
      <c r="B234" s="94"/>
      <c r="C234" s="125" t="s">
        <v>291</v>
      </c>
      <c r="D234" s="95">
        <f>SUM(D235:D235)</f>
        <v>1000</v>
      </c>
      <c r="E234" s="95">
        <f>SUM(E235:E235)</f>
        <v>1000</v>
      </c>
    </row>
    <row r="235" spans="1:5" ht="12.75">
      <c r="A235" s="102">
        <v>4177000110000</v>
      </c>
      <c r="B235" s="103" t="s">
        <v>167</v>
      </c>
      <c r="C235" s="125" t="s">
        <v>292</v>
      </c>
      <c r="D235" s="99">
        <v>1000</v>
      </c>
      <c r="E235" s="99">
        <v>1000</v>
      </c>
    </row>
    <row r="236" spans="1:5" ht="12.75">
      <c r="A236" s="75">
        <v>4190000000000</v>
      </c>
      <c r="B236" s="93"/>
      <c r="C236" s="36" t="s">
        <v>482</v>
      </c>
      <c r="D236" s="24">
        <f>D237+D249</f>
        <v>1020000</v>
      </c>
      <c r="E236" s="24">
        <f>E237+E249</f>
        <v>1536000</v>
      </c>
    </row>
    <row r="237" spans="1:5" ht="12.75">
      <c r="A237" s="97">
        <v>4192000000000</v>
      </c>
      <c r="B237" s="127"/>
      <c r="C237" s="128" t="s">
        <v>293</v>
      </c>
      <c r="D237" s="19">
        <f>D238+D242+D245</f>
        <v>100000</v>
      </c>
      <c r="E237" s="19">
        <f>E238+E242+E245</f>
        <v>400000</v>
      </c>
    </row>
    <row r="238" spans="1:5" ht="12.75">
      <c r="A238" s="97">
        <v>4192100000000</v>
      </c>
      <c r="B238" s="127"/>
      <c r="C238" s="128" t="s">
        <v>294</v>
      </c>
      <c r="D238" s="317">
        <f>D239</f>
        <v>0</v>
      </c>
      <c r="E238" s="19">
        <f>E239</f>
        <v>100000</v>
      </c>
    </row>
    <row r="239" spans="1:5" ht="12.75">
      <c r="A239" s="176">
        <v>4192130000000</v>
      </c>
      <c r="B239" s="140"/>
      <c r="C239" s="158" t="s">
        <v>295</v>
      </c>
      <c r="D239" s="135">
        <f>D240</f>
        <v>0</v>
      </c>
      <c r="E239" s="27">
        <f>E240</f>
        <v>100000</v>
      </c>
    </row>
    <row r="240" spans="1:5" ht="12.75">
      <c r="A240" s="176">
        <v>4192131000000</v>
      </c>
      <c r="B240" s="140"/>
      <c r="C240" s="158" t="s">
        <v>296</v>
      </c>
      <c r="D240" s="179">
        <f>SUM(D241:D241)</f>
        <v>0</v>
      </c>
      <c r="E240" s="95">
        <f>SUM(E241:E241)</f>
        <v>100000</v>
      </c>
    </row>
    <row r="241" spans="1:5" ht="12.75">
      <c r="A241" s="176">
        <v>4192131100000</v>
      </c>
      <c r="B241" s="140" t="s">
        <v>12</v>
      </c>
      <c r="C241" s="158" t="s">
        <v>297</v>
      </c>
      <c r="D241" s="135">
        <v>0</v>
      </c>
      <c r="E241" s="27">
        <v>100000</v>
      </c>
    </row>
    <row r="242" spans="1:5" ht="12.75">
      <c r="A242" s="177">
        <v>4192199000000</v>
      </c>
      <c r="B242" s="127"/>
      <c r="C242" s="128" t="s">
        <v>300</v>
      </c>
      <c r="D242" s="19">
        <f>D243</f>
        <v>50000</v>
      </c>
      <c r="E242" s="19">
        <f>E243</f>
        <v>100000</v>
      </c>
    </row>
    <row r="243" spans="1:5" ht="12.75">
      <c r="A243" s="176">
        <v>4192199100000</v>
      </c>
      <c r="B243" s="140"/>
      <c r="C243" s="158" t="s">
        <v>299</v>
      </c>
      <c r="D243" s="95">
        <f>SUM(D244:D244)</f>
        <v>50000</v>
      </c>
      <c r="E243" s="95">
        <f>SUM(E244:E244)</f>
        <v>100000</v>
      </c>
    </row>
    <row r="244" spans="1:5" ht="12.75">
      <c r="A244" s="176">
        <v>4192199110000</v>
      </c>
      <c r="B244" s="140" t="s">
        <v>12</v>
      </c>
      <c r="C244" s="158" t="s">
        <v>298</v>
      </c>
      <c r="D244" s="27">
        <v>50000</v>
      </c>
      <c r="E244" s="27">
        <v>100000</v>
      </c>
    </row>
    <row r="245" spans="1:5" ht="12.75">
      <c r="A245" s="177">
        <v>4192200000000</v>
      </c>
      <c r="B245" s="93"/>
      <c r="C245" s="36" t="s">
        <v>301</v>
      </c>
      <c r="D245" s="19">
        <f>D248</f>
        <v>50000</v>
      </c>
      <c r="E245" s="19">
        <f>E248</f>
        <v>200000</v>
      </c>
    </row>
    <row r="246" spans="1:5" ht="12.75">
      <c r="A246" s="97">
        <v>4192299000000</v>
      </c>
      <c r="B246" s="93"/>
      <c r="C246" s="37" t="s">
        <v>302</v>
      </c>
      <c r="D246" s="27">
        <f>D247</f>
        <v>50000</v>
      </c>
      <c r="E246" s="27">
        <f>E247</f>
        <v>200000</v>
      </c>
    </row>
    <row r="247" spans="1:5" ht="12.75">
      <c r="A247" s="97">
        <v>4192299100000</v>
      </c>
      <c r="B247" s="93"/>
      <c r="C247" s="37" t="s">
        <v>303</v>
      </c>
      <c r="D247" s="95">
        <f>SUM(D248:D248)</f>
        <v>50000</v>
      </c>
      <c r="E247" s="95">
        <f>SUM(E248:E248)</f>
        <v>200000</v>
      </c>
    </row>
    <row r="248" spans="1:5" ht="12.75">
      <c r="A248" s="97">
        <v>4192299110000</v>
      </c>
      <c r="B248" s="94" t="s">
        <v>12</v>
      </c>
      <c r="C248" s="37" t="s">
        <v>304</v>
      </c>
      <c r="D248" s="27">
        <v>50000</v>
      </c>
      <c r="E248" s="27">
        <v>200000</v>
      </c>
    </row>
    <row r="249" spans="1:5" ht="12.75">
      <c r="A249" s="177">
        <v>4199000000000</v>
      </c>
      <c r="B249" s="93"/>
      <c r="C249" s="36" t="s">
        <v>305</v>
      </c>
      <c r="D249" s="19">
        <f>D250</f>
        <v>920000</v>
      </c>
      <c r="E249" s="19">
        <f>E250</f>
        <v>1136000</v>
      </c>
    </row>
    <row r="250" spans="1:5" ht="12.75">
      <c r="A250" s="97">
        <v>4199099100000</v>
      </c>
      <c r="B250" s="94"/>
      <c r="C250" s="37" t="s">
        <v>306</v>
      </c>
      <c r="D250" s="27">
        <f>D251</f>
        <v>920000</v>
      </c>
      <c r="E250" s="27">
        <f>E251</f>
        <v>1136000</v>
      </c>
    </row>
    <row r="251" spans="1:5" ht="12.75">
      <c r="A251" s="97">
        <v>4199099110000</v>
      </c>
      <c r="B251" s="94" t="s">
        <v>12</v>
      </c>
      <c r="C251" s="37" t="s">
        <v>307</v>
      </c>
      <c r="D251" s="99">
        <v>920000</v>
      </c>
      <c r="E251" s="99">
        <f>1000000-50000+155000+6000+15000+10000</f>
        <v>1136000</v>
      </c>
    </row>
    <row r="252" spans="1:5" ht="12.75">
      <c r="A252" s="66"/>
      <c r="B252" s="94"/>
      <c r="C252" s="40"/>
      <c r="D252" s="99"/>
      <c r="E252" s="99"/>
    </row>
    <row r="253" spans="1:5" ht="12.75">
      <c r="A253" s="69">
        <v>4200000000000</v>
      </c>
      <c r="B253" s="91"/>
      <c r="C253" s="39" t="s">
        <v>34</v>
      </c>
      <c r="D253" s="18">
        <f>D254+D258+D265</f>
        <v>1425000</v>
      </c>
      <c r="E253" s="18">
        <f>E254+E258+E265</f>
        <v>1520000</v>
      </c>
    </row>
    <row r="254" spans="1:5" ht="12.75">
      <c r="A254" s="75">
        <v>4210000000000</v>
      </c>
      <c r="B254" s="93"/>
      <c r="C254" s="36" t="s">
        <v>82</v>
      </c>
      <c r="D254" s="134">
        <f>D255</f>
        <v>350000</v>
      </c>
      <c r="E254" s="134">
        <f>E255</f>
        <v>0</v>
      </c>
    </row>
    <row r="255" spans="1:5" ht="12.75">
      <c r="A255" s="75">
        <v>4211200000000</v>
      </c>
      <c r="B255" s="93"/>
      <c r="C255" s="37" t="s">
        <v>501</v>
      </c>
      <c r="D255" s="135">
        <f>D256</f>
        <v>350000</v>
      </c>
      <c r="E255" s="135">
        <f>E256</f>
        <v>0</v>
      </c>
    </row>
    <row r="256" spans="1:5" ht="12.75">
      <c r="A256" s="102">
        <v>4211200100000</v>
      </c>
      <c r="B256" s="103"/>
      <c r="C256" s="37" t="s">
        <v>500</v>
      </c>
      <c r="D256" s="179">
        <f>SUM(D257:D257)</f>
        <v>350000</v>
      </c>
      <c r="E256" s="179">
        <f>SUM(E257:E257)</f>
        <v>0</v>
      </c>
    </row>
    <row r="257" spans="1:5" ht="12.75">
      <c r="A257" s="102">
        <v>4211200110000</v>
      </c>
      <c r="B257" s="103" t="s">
        <v>84</v>
      </c>
      <c r="C257" s="37" t="s">
        <v>499</v>
      </c>
      <c r="D257" s="135">
        <v>350000</v>
      </c>
      <c r="E257" s="135">
        <v>0</v>
      </c>
    </row>
    <row r="258" spans="1:5" ht="12.75">
      <c r="A258" s="75">
        <v>4220000000000</v>
      </c>
      <c r="B258" s="93"/>
      <c r="C258" s="36" t="s">
        <v>33</v>
      </c>
      <c r="D258" s="19">
        <f aca="true" t="shared" si="3" ref="D258:E261">D259</f>
        <v>80000</v>
      </c>
      <c r="E258" s="19">
        <f t="shared" si="3"/>
        <v>150000</v>
      </c>
    </row>
    <row r="259" spans="1:5" ht="12.75">
      <c r="A259" s="75">
        <v>4221000000000</v>
      </c>
      <c r="B259" s="93"/>
      <c r="C259" s="36" t="s">
        <v>35</v>
      </c>
      <c r="D259" s="19">
        <f t="shared" si="3"/>
        <v>80000</v>
      </c>
      <c r="E259" s="19">
        <f t="shared" si="3"/>
        <v>150000</v>
      </c>
    </row>
    <row r="260" spans="1:5" ht="12.75">
      <c r="A260" s="102">
        <v>4221300000000</v>
      </c>
      <c r="B260" s="93"/>
      <c r="C260" s="36" t="s">
        <v>502</v>
      </c>
      <c r="D260" s="19">
        <f t="shared" si="3"/>
        <v>80000</v>
      </c>
      <c r="E260" s="19">
        <f t="shared" si="3"/>
        <v>150000</v>
      </c>
    </row>
    <row r="261" spans="1:5" ht="12.75">
      <c r="A261" s="102">
        <v>4221300100000</v>
      </c>
      <c r="B261" s="93"/>
      <c r="C261" s="37" t="s">
        <v>503</v>
      </c>
      <c r="D261" s="27">
        <f t="shared" si="3"/>
        <v>80000</v>
      </c>
      <c r="E261" s="27">
        <f t="shared" si="3"/>
        <v>150000</v>
      </c>
    </row>
    <row r="262" spans="1:5" ht="12.75">
      <c r="A262" s="102">
        <v>4221300110000</v>
      </c>
      <c r="B262" s="93"/>
      <c r="C262" s="37" t="s">
        <v>504</v>
      </c>
      <c r="D262" s="95">
        <f>SUM(D263:D264)</f>
        <v>80000</v>
      </c>
      <c r="E262" s="95">
        <f>SUM(E263:E264)</f>
        <v>150000</v>
      </c>
    </row>
    <row r="263" spans="1:5" ht="12.75">
      <c r="A263" s="102">
        <v>4221300110100</v>
      </c>
      <c r="B263" s="103" t="s">
        <v>76</v>
      </c>
      <c r="C263" s="37" t="s">
        <v>312</v>
      </c>
      <c r="D263" s="135">
        <v>0</v>
      </c>
      <c r="E263" s="27">
        <v>20000</v>
      </c>
    </row>
    <row r="264" spans="1:5" ht="12.75">
      <c r="A264" s="102">
        <v>4221300110200</v>
      </c>
      <c r="B264" s="103" t="s">
        <v>83</v>
      </c>
      <c r="C264" s="37" t="s">
        <v>311</v>
      </c>
      <c r="D264" s="27">
        <v>80000</v>
      </c>
      <c r="E264" s="27">
        <v>130000</v>
      </c>
    </row>
    <row r="265" spans="1:5" ht="12.75">
      <c r="A265" s="75">
        <v>4240000000000</v>
      </c>
      <c r="B265" s="93"/>
      <c r="C265" s="36" t="s">
        <v>44</v>
      </c>
      <c r="D265" s="19">
        <f>D266+D273</f>
        <v>995000</v>
      </c>
      <c r="E265" s="19">
        <f>E266+E273</f>
        <v>1370000</v>
      </c>
    </row>
    <row r="266" spans="1:5" ht="12.75">
      <c r="A266" s="75">
        <v>4241000000000</v>
      </c>
      <c r="B266" s="93"/>
      <c r="C266" s="36" t="s">
        <v>389</v>
      </c>
      <c r="D266" s="19">
        <f>D267</f>
        <v>255000</v>
      </c>
      <c r="E266" s="19">
        <f>E267</f>
        <v>765000</v>
      </c>
    </row>
    <row r="267" spans="1:5" ht="12.75">
      <c r="A267" s="75">
        <v>4241800000000</v>
      </c>
      <c r="B267" s="93"/>
      <c r="C267" s="36" t="s">
        <v>388</v>
      </c>
      <c r="D267" s="19">
        <f>D268</f>
        <v>255000</v>
      </c>
      <c r="E267" s="19">
        <f>E268</f>
        <v>765000</v>
      </c>
    </row>
    <row r="268" spans="1:5" ht="12.75">
      <c r="A268" s="75">
        <v>4241810000000</v>
      </c>
      <c r="B268" s="93"/>
      <c r="C268" s="36" t="s">
        <v>383</v>
      </c>
      <c r="D268" s="19">
        <f>D269+D271</f>
        <v>255000</v>
      </c>
      <c r="E268" s="19">
        <f>E269+E271</f>
        <v>765000</v>
      </c>
    </row>
    <row r="269" spans="1:5" ht="12.75">
      <c r="A269" s="102">
        <v>4241810200000</v>
      </c>
      <c r="B269" s="103"/>
      <c r="C269" s="37" t="s">
        <v>317</v>
      </c>
      <c r="D269" s="95">
        <f>SUM(D270:D270)</f>
        <v>40000</v>
      </c>
      <c r="E269" s="95">
        <f>SUM(E270:E270)</f>
        <v>100000</v>
      </c>
    </row>
    <row r="270" spans="1:5" ht="12.75">
      <c r="A270" s="102">
        <v>4241810210000</v>
      </c>
      <c r="B270" s="103" t="s">
        <v>74</v>
      </c>
      <c r="C270" s="37" t="s">
        <v>318</v>
      </c>
      <c r="D270" s="27">
        <v>40000</v>
      </c>
      <c r="E270" s="27">
        <v>100000</v>
      </c>
    </row>
    <row r="271" spans="1:5" ht="12.75">
      <c r="A271" s="102">
        <v>4241810900000</v>
      </c>
      <c r="B271" s="103"/>
      <c r="C271" s="37" t="s">
        <v>319</v>
      </c>
      <c r="D271" s="95">
        <f>SUM(D272:D272)</f>
        <v>215000</v>
      </c>
      <c r="E271" s="95">
        <f>SUM(E272:E272)</f>
        <v>665000</v>
      </c>
    </row>
    <row r="272" spans="1:5" ht="12.75">
      <c r="A272" s="102">
        <v>4241810910000</v>
      </c>
      <c r="B272" s="103" t="s">
        <v>43</v>
      </c>
      <c r="C272" s="37" t="s">
        <v>320</v>
      </c>
      <c r="D272" s="27">
        <v>215000</v>
      </c>
      <c r="E272" s="27">
        <v>665000</v>
      </c>
    </row>
    <row r="273" spans="1:5" ht="12.75">
      <c r="A273" s="75">
        <v>4242000000000</v>
      </c>
      <c r="B273" s="93"/>
      <c r="C273" s="36" t="s">
        <v>387</v>
      </c>
      <c r="D273" s="19">
        <f>D274</f>
        <v>740000</v>
      </c>
      <c r="E273" s="19">
        <f>E274</f>
        <v>605000</v>
      </c>
    </row>
    <row r="274" spans="1:5" ht="12.75">
      <c r="A274" s="102">
        <v>4242800000000</v>
      </c>
      <c r="B274" s="103"/>
      <c r="C274" s="37" t="s">
        <v>385</v>
      </c>
      <c r="D274" s="27">
        <f>D275</f>
        <v>740000</v>
      </c>
      <c r="E274" s="27">
        <f>E275</f>
        <v>605000</v>
      </c>
    </row>
    <row r="275" spans="1:5" ht="12.75">
      <c r="A275" s="102">
        <v>4242810000000</v>
      </c>
      <c r="B275" s="103"/>
      <c r="C275" s="37" t="s">
        <v>384</v>
      </c>
      <c r="D275" s="27">
        <f>D276+D278</f>
        <v>740000</v>
      </c>
      <c r="E275" s="27">
        <f>E276+E278</f>
        <v>605000</v>
      </c>
    </row>
    <row r="276" spans="1:5" ht="12.75">
      <c r="A276" s="102">
        <v>4242810200000</v>
      </c>
      <c r="B276" s="103"/>
      <c r="C276" s="37" t="s">
        <v>321</v>
      </c>
      <c r="D276" s="95">
        <f>SUM(D277:D277)</f>
        <v>40000</v>
      </c>
      <c r="E276" s="95">
        <f>SUM(E277:E277)</f>
        <v>100000</v>
      </c>
    </row>
    <row r="277" spans="1:5" ht="12.75">
      <c r="A277" s="102">
        <v>4242810210000</v>
      </c>
      <c r="B277" s="103" t="s">
        <v>75</v>
      </c>
      <c r="C277" s="37" t="s">
        <v>386</v>
      </c>
      <c r="D277" s="27">
        <v>40000</v>
      </c>
      <c r="E277" s="27">
        <v>100000</v>
      </c>
    </row>
    <row r="278" spans="1:5" ht="12.75">
      <c r="A278" s="102">
        <v>4242810900000</v>
      </c>
      <c r="B278" s="103"/>
      <c r="C278" s="37" t="s">
        <v>323</v>
      </c>
      <c r="D278" s="95">
        <f>SUM(D279:D279)</f>
        <v>700000</v>
      </c>
      <c r="E278" s="95">
        <f>SUM(E279:E279)</f>
        <v>505000</v>
      </c>
    </row>
    <row r="279" spans="1:5" ht="12.75">
      <c r="A279" s="102">
        <v>4242810910000</v>
      </c>
      <c r="B279" s="103" t="s">
        <v>40</v>
      </c>
      <c r="C279" s="37" t="s">
        <v>324</v>
      </c>
      <c r="D279" s="27">
        <v>700000</v>
      </c>
      <c r="E279" s="27">
        <v>505000</v>
      </c>
    </row>
    <row r="280" spans="1:5" ht="12.75">
      <c r="A280" s="102"/>
      <c r="B280" s="103"/>
      <c r="C280" s="37"/>
      <c r="D280" s="27"/>
      <c r="E280" s="27"/>
    </row>
    <row r="281" spans="1:5" ht="12.75">
      <c r="A281" s="104">
        <v>9000000000000</v>
      </c>
      <c r="B281" s="105"/>
      <c r="C281" s="106" t="s">
        <v>509</v>
      </c>
      <c r="D281" s="107">
        <f>D282</f>
        <v>-2850000</v>
      </c>
      <c r="E281" s="107">
        <f>E282</f>
        <v>-3663000</v>
      </c>
    </row>
    <row r="282" spans="1:5" ht="12.75">
      <c r="A282" s="75">
        <v>9100000000000</v>
      </c>
      <c r="B282" s="93"/>
      <c r="C282" s="36" t="s">
        <v>325</v>
      </c>
      <c r="D282" s="107">
        <f>D283+D296</f>
        <v>-2850000</v>
      </c>
      <c r="E282" s="107">
        <f>E283+E296</f>
        <v>-3663000</v>
      </c>
    </row>
    <row r="283" spans="1:5" ht="12.75">
      <c r="A283" s="75">
        <v>9110000000000</v>
      </c>
      <c r="B283" s="93"/>
      <c r="C283" s="36" t="s">
        <v>326</v>
      </c>
      <c r="D283" s="107">
        <f>D284+D292+D290</f>
        <v>-25000</v>
      </c>
      <c r="E283" s="107">
        <f>E284+E292+E290</f>
        <v>-25000</v>
      </c>
    </row>
    <row r="284" spans="1:5" ht="12.75">
      <c r="A284" s="75">
        <v>9111000000000</v>
      </c>
      <c r="B284" s="93"/>
      <c r="C284" s="36" t="s">
        <v>328</v>
      </c>
      <c r="D284" s="107">
        <f aca="true" t="shared" si="4" ref="D284:E287">D285</f>
        <v>-10000</v>
      </c>
      <c r="E284" s="107">
        <f t="shared" si="4"/>
        <v>-10000</v>
      </c>
    </row>
    <row r="285" spans="1:5" ht="12.75">
      <c r="A285" s="102">
        <v>9111200000000</v>
      </c>
      <c r="B285" s="93"/>
      <c r="C285" s="37" t="s">
        <v>327</v>
      </c>
      <c r="D285" s="112">
        <f t="shared" si="4"/>
        <v>-10000</v>
      </c>
      <c r="E285" s="112">
        <f t="shared" si="4"/>
        <v>-10000</v>
      </c>
    </row>
    <row r="286" spans="1:5" ht="12.75">
      <c r="A286" s="102">
        <v>9111800000000</v>
      </c>
      <c r="B286" s="93"/>
      <c r="C286" s="37" t="s">
        <v>344</v>
      </c>
      <c r="D286" s="112">
        <f t="shared" si="4"/>
        <v>-10000</v>
      </c>
      <c r="E286" s="112">
        <f t="shared" si="4"/>
        <v>-10000</v>
      </c>
    </row>
    <row r="287" spans="1:5" ht="12.75">
      <c r="A287" s="102">
        <v>9111801000000</v>
      </c>
      <c r="B287" s="93"/>
      <c r="C287" s="37" t="s">
        <v>345</v>
      </c>
      <c r="D287" s="112">
        <f t="shared" si="4"/>
        <v>-10000</v>
      </c>
      <c r="E287" s="112">
        <f t="shared" si="4"/>
        <v>-10000</v>
      </c>
    </row>
    <row r="288" spans="1:5" ht="12.75">
      <c r="A288" s="102">
        <v>9111801100000</v>
      </c>
      <c r="B288" s="93"/>
      <c r="C288" s="37" t="s">
        <v>346</v>
      </c>
      <c r="D288" s="95">
        <f>SUM(D289:D289)</f>
        <v>-10000</v>
      </c>
      <c r="E288" s="95">
        <f>SUM(E289:E289)</f>
        <v>-10000</v>
      </c>
    </row>
    <row r="289" spans="1:5" ht="12.75">
      <c r="A289" s="102">
        <v>9111801110000</v>
      </c>
      <c r="B289" s="103" t="s">
        <v>12</v>
      </c>
      <c r="C289" s="37" t="s">
        <v>390</v>
      </c>
      <c r="D289" s="112">
        <v>-10000</v>
      </c>
      <c r="E289" s="112">
        <v>-10000</v>
      </c>
    </row>
    <row r="290" spans="1:5" ht="12.75">
      <c r="A290" s="97">
        <v>9112101110000</v>
      </c>
      <c r="B290" s="93"/>
      <c r="C290" s="37" t="s">
        <v>347</v>
      </c>
      <c r="D290" s="95">
        <f>SUM(D291:D291)</f>
        <v>-10000</v>
      </c>
      <c r="E290" s="95">
        <f>SUM(E291:E291)</f>
        <v>-10000</v>
      </c>
    </row>
    <row r="291" spans="1:5" ht="12.75">
      <c r="A291" s="97">
        <v>9112101110100</v>
      </c>
      <c r="B291" s="103" t="s">
        <v>12</v>
      </c>
      <c r="C291" s="37" t="s">
        <v>506</v>
      </c>
      <c r="D291" s="112">
        <v>-10000</v>
      </c>
      <c r="E291" s="112">
        <v>-10000</v>
      </c>
    </row>
    <row r="292" spans="1:5" ht="12.75">
      <c r="A292" s="75">
        <v>9112100000000</v>
      </c>
      <c r="B292" s="93"/>
      <c r="C292" s="36" t="s">
        <v>129</v>
      </c>
      <c r="D292" s="107">
        <f>D293</f>
        <v>-5000</v>
      </c>
      <c r="E292" s="107">
        <f>E293</f>
        <v>-5000</v>
      </c>
    </row>
    <row r="293" spans="1:5" ht="12.75">
      <c r="A293" s="102">
        <v>9112100000000</v>
      </c>
      <c r="B293" s="103"/>
      <c r="C293" s="37" t="s">
        <v>130</v>
      </c>
      <c r="D293" s="112">
        <f>D295</f>
        <v>-5000</v>
      </c>
      <c r="E293" s="112">
        <f>E295</f>
        <v>-5000</v>
      </c>
    </row>
    <row r="294" spans="1:5" ht="12.75">
      <c r="A294" s="102">
        <v>9112190000000</v>
      </c>
      <c r="B294" s="103"/>
      <c r="C294" s="37" t="s">
        <v>395</v>
      </c>
      <c r="D294" s="95">
        <f>SUM(D295:D295)</f>
        <v>-5000</v>
      </c>
      <c r="E294" s="95">
        <f>SUM(E295:E295)</f>
        <v>-5000</v>
      </c>
    </row>
    <row r="295" spans="1:5" ht="12.75">
      <c r="A295" s="102">
        <v>9112199000000</v>
      </c>
      <c r="B295" s="103" t="s">
        <v>12</v>
      </c>
      <c r="C295" s="37" t="s">
        <v>394</v>
      </c>
      <c r="D295" s="112">
        <v>-5000</v>
      </c>
      <c r="E295" s="112">
        <v>-5000</v>
      </c>
    </row>
    <row r="296" spans="1:5" ht="12.75">
      <c r="A296" s="75">
        <v>9170000000000</v>
      </c>
      <c r="B296" s="93"/>
      <c r="C296" s="36" t="s">
        <v>329</v>
      </c>
      <c r="D296" s="107">
        <f>D297+D306</f>
        <v>-2825000</v>
      </c>
      <c r="E296" s="107">
        <f>E297+E306</f>
        <v>-3638000</v>
      </c>
    </row>
    <row r="297" spans="1:5" ht="12.75">
      <c r="A297" s="75">
        <v>9171000000000</v>
      </c>
      <c r="B297" s="93"/>
      <c r="C297" s="36" t="s">
        <v>330</v>
      </c>
      <c r="D297" s="107">
        <f>D298</f>
        <v>-1755000</v>
      </c>
      <c r="E297" s="107">
        <f>E298</f>
        <v>-2078000</v>
      </c>
    </row>
    <row r="298" spans="1:5" ht="12.75">
      <c r="A298" s="75">
        <v>9171800000000</v>
      </c>
      <c r="B298" s="201"/>
      <c r="C298" s="106" t="s">
        <v>331</v>
      </c>
      <c r="D298" s="107">
        <f>D299</f>
        <v>-1755000</v>
      </c>
      <c r="E298" s="107">
        <f>E299</f>
        <v>-2078000</v>
      </c>
    </row>
    <row r="299" spans="1:5" ht="12.75">
      <c r="A299" s="102">
        <v>9171801000000</v>
      </c>
      <c r="B299" s="108"/>
      <c r="C299" s="111" t="s">
        <v>332</v>
      </c>
      <c r="D299" s="112">
        <f>D300+D302+D304</f>
        <v>-1755000</v>
      </c>
      <c r="E299" s="112">
        <f>E300+E302+E304</f>
        <v>-2078000</v>
      </c>
    </row>
    <row r="300" spans="1:5" ht="12.75">
      <c r="A300" s="102">
        <v>9171801100000</v>
      </c>
      <c r="B300" s="108"/>
      <c r="C300" s="111" t="s">
        <v>333</v>
      </c>
      <c r="D300" s="95">
        <f>SUM(D301:D301)</f>
        <v>-1740000</v>
      </c>
      <c r="E300" s="95">
        <f>SUM(E301:E301)</f>
        <v>-2066000</v>
      </c>
    </row>
    <row r="301" spans="1:5" ht="12.75">
      <c r="A301" s="102">
        <v>9171801110000</v>
      </c>
      <c r="B301" s="103" t="s">
        <v>12</v>
      </c>
      <c r="C301" s="111" t="s">
        <v>334</v>
      </c>
      <c r="D301" s="112">
        <f>-(D142*0.2)</f>
        <v>-1740000</v>
      </c>
      <c r="E301" s="112">
        <f>-(E142*0.2)</f>
        <v>-2066000</v>
      </c>
    </row>
    <row r="302" spans="1:5" ht="12.75">
      <c r="A302" s="102">
        <v>9171801500000</v>
      </c>
      <c r="B302" s="108"/>
      <c r="C302" s="111" t="s">
        <v>335</v>
      </c>
      <c r="D302" s="95">
        <f>SUM(D303:D303)</f>
        <v>-1000</v>
      </c>
      <c r="E302" s="95">
        <f>SUM(E303:E303)</f>
        <v>-2000</v>
      </c>
    </row>
    <row r="303" spans="1:5" ht="12.75">
      <c r="A303" s="102">
        <v>9171801510000</v>
      </c>
      <c r="B303" s="103" t="s">
        <v>12</v>
      </c>
      <c r="C303" s="111" t="s">
        <v>508</v>
      </c>
      <c r="D303" s="112">
        <f>-(D151*0.2)</f>
        <v>-1000</v>
      </c>
      <c r="E303" s="112">
        <f>-(E151*0.2)</f>
        <v>-2000</v>
      </c>
    </row>
    <row r="304" spans="1:5" ht="12.75">
      <c r="A304" s="102">
        <v>9171801610000</v>
      </c>
      <c r="B304" s="108"/>
      <c r="C304" s="111" t="s">
        <v>337</v>
      </c>
      <c r="D304" s="95">
        <f>SUM(D305:D305)</f>
        <v>-14000</v>
      </c>
      <c r="E304" s="95">
        <f>SUM(E305:E305)</f>
        <v>-10000</v>
      </c>
    </row>
    <row r="305" spans="1:5" ht="12.75">
      <c r="A305" s="102">
        <v>9171801611000</v>
      </c>
      <c r="B305" s="103" t="s">
        <v>12</v>
      </c>
      <c r="C305" s="111" t="s">
        <v>507</v>
      </c>
      <c r="D305" s="112">
        <f>-(D180*0.2)</f>
        <v>-14000</v>
      </c>
      <c r="E305" s="112">
        <f>-(E180*0.2)</f>
        <v>-10000</v>
      </c>
    </row>
    <row r="306" spans="1:5" ht="12.75">
      <c r="A306" s="75">
        <v>9172000000000</v>
      </c>
      <c r="B306" s="93"/>
      <c r="C306" s="36" t="s">
        <v>338</v>
      </c>
      <c r="D306" s="107">
        <f>D307</f>
        <v>-1070000</v>
      </c>
      <c r="E306" s="107">
        <f>E307</f>
        <v>-1560000</v>
      </c>
    </row>
    <row r="307" spans="1:5" ht="12.75">
      <c r="A307" s="102">
        <v>9172800000000</v>
      </c>
      <c r="B307" s="108"/>
      <c r="C307" s="111" t="s">
        <v>339</v>
      </c>
      <c r="D307" s="112">
        <f>D308</f>
        <v>-1070000</v>
      </c>
      <c r="E307" s="112">
        <f>E308</f>
        <v>-1560000</v>
      </c>
    </row>
    <row r="308" spans="1:5" ht="12.75">
      <c r="A308" s="102">
        <v>9172801000000</v>
      </c>
      <c r="B308" s="108"/>
      <c r="C308" s="111" t="s">
        <v>340</v>
      </c>
      <c r="D308" s="112">
        <f>D309+D311+D313</f>
        <v>-1070000</v>
      </c>
      <c r="E308" s="112">
        <f>E309+E311+E313</f>
        <v>-1560000</v>
      </c>
    </row>
    <row r="309" spans="1:5" ht="12.75">
      <c r="A309" s="102">
        <v>9172801100000</v>
      </c>
      <c r="B309" s="108"/>
      <c r="C309" s="111" t="s">
        <v>341</v>
      </c>
      <c r="D309" s="95">
        <f>SUM(D310:D310)</f>
        <v>-960000</v>
      </c>
      <c r="E309" s="95">
        <f>SUM(E310:E310)</f>
        <v>-1440000</v>
      </c>
    </row>
    <row r="310" spans="1:5" ht="12.75">
      <c r="A310" s="102">
        <v>9172801110000</v>
      </c>
      <c r="B310" s="103" t="s">
        <v>12</v>
      </c>
      <c r="C310" s="111" t="s">
        <v>391</v>
      </c>
      <c r="D310" s="112">
        <f>-(D194*0.2)</f>
        <v>-960000</v>
      </c>
      <c r="E310" s="112">
        <f>-(E194*0.2)</f>
        <v>-1440000</v>
      </c>
    </row>
    <row r="311" spans="1:5" ht="12.75">
      <c r="A311" s="102">
        <v>9172801200000</v>
      </c>
      <c r="B311" s="108"/>
      <c r="C311" s="111" t="s">
        <v>342</v>
      </c>
      <c r="D311" s="95">
        <f>SUM(D312:D312)</f>
        <v>-90000</v>
      </c>
      <c r="E311" s="95">
        <f>SUM(E312:E312)</f>
        <v>-100000</v>
      </c>
    </row>
    <row r="312" spans="1:5" ht="12.75">
      <c r="A312" s="102">
        <v>9172801210000</v>
      </c>
      <c r="B312" s="103" t="s">
        <v>12</v>
      </c>
      <c r="C312" s="111" t="s">
        <v>392</v>
      </c>
      <c r="D312" s="112">
        <f>-(D199*0.2)</f>
        <v>-90000</v>
      </c>
      <c r="E312" s="112">
        <f>-(E199*0.2)</f>
        <v>-100000</v>
      </c>
    </row>
    <row r="313" spans="1:5" ht="12.75">
      <c r="A313" s="102">
        <v>9172801300000</v>
      </c>
      <c r="B313" s="108"/>
      <c r="C313" s="111" t="s">
        <v>343</v>
      </c>
      <c r="D313" s="95">
        <f>SUM(D314:D314)</f>
        <v>-20000</v>
      </c>
      <c r="E313" s="95">
        <f>SUM(E314:E314)</f>
        <v>-20000</v>
      </c>
    </row>
    <row r="314" spans="1:5" ht="12.75">
      <c r="A314" s="102">
        <v>9172801310000</v>
      </c>
      <c r="B314" s="103" t="s">
        <v>12</v>
      </c>
      <c r="C314" s="111" t="s">
        <v>393</v>
      </c>
      <c r="D314" s="112">
        <f>-(D204*0.2)</f>
        <v>-20000</v>
      </c>
      <c r="E314" s="112">
        <f>-(E204*0.2)</f>
        <v>-20000</v>
      </c>
    </row>
    <row r="315" spans="1:5" ht="13.5" thickBot="1">
      <c r="A315" s="160"/>
      <c r="B315" s="161"/>
      <c r="C315" s="162"/>
      <c r="D315" s="163"/>
      <c r="E315" s="163"/>
    </row>
    <row r="316" spans="1:5" ht="13.5" thickBot="1">
      <c r="A316" s="113"/>
      <c r="B316" s="114"/>
      <c r="C316" s="38" t="s">
        <v>19</v>
      </c>
      <c r="D316" s="30">
        <f>D13+D253+D281</f>
        <v>18910000</v>
      </c>
      <c r="E316" s="30">
        <f>E13+E253+E281</f>
        <v>22885000</v>
      </c>
    </row>
    <row r="317" spans="1:5" ht="12.75">
      <c r="A317" s="74"/>
      <c r="B317" s="115"/>
      <c r="C317" s="116"/>
      <c r="D317" s="117"/>
      <c r="E317" s="117"/>
    </row>
    <row r="318" spans="1:5" ht="12.75">
      <c r="A318" s="104"/>
      <c r="B318" s="105"/>
      <c r="C318" s="106" t="s">
        <v>52</v>
      </c>
      <c r="D318" s="24">
        <f>D319+D320+D321</f>
        <v>4210000</v>
      </c>
      <c r="E318" s="24">
        <f>E319+E320+E321</f>
        <v>4715000</v>
      </c>
    </row>
    <row r="319" spans="1:5" ht="12.75">
      <c r="A319" s="104"/>
      <c r="B319" s="103" t="s">
        <v>60</v>
      </c>
      <c r="C319" s="37" t="s">
        <v>53</v>
      </c>
      <c r="D319" s="23">
        <f>D411</f>
        <v>3100000</v>
      </c>
      <c r="E319" s="23">
        <f>E411</f>
        <v>3500000</v>
      </c>
    </row>
    <row r="320" spans="1:5" ht="12.75">
      <c r="A320" s="118"/>
      <c r="B320" s="94" t="s">
        <v>12</v>
      </c>
      <c r="C320" s="37" t="s">
        <v>127</v>
      </c>
      <c r="D320" s="170">
        <f>D447</f>
        <v>10000</v>
      </c>
      <c r="E320" s="170">
        <f>E447</f>
        <v>15000</v>
      </c>
    </row>
    <row r="321" spans="1:5" ht="12.75">
      <c r="A321" s="118"/>
      <c r="B321" s="94" t="s">
        <v>12</v>
      </c>
      <c r="C321" s="37" t="s">
        <v>128</v>
      </c>
      <c r="D321" s="170">
        <f>D455</f>
        <v>1100000</v>
      </c>
      <c r="E321" s="170">
        <f>E455</f>
        <v>1200000</v>
      </c>
    </row>
    <row r="322" spans="1:5" ht="13.5" thickBot="1">
      <c r="A322" s="76"/>
      <c r="B322" s="119"/>
      <c r="C322" s="120"/>
      <c r="D322" s="170"/>
      <c r="E322" s="170"/>
    </row>
    <row r="323" spans="1:5" ht="13.5" thickBot="1">
      <c r="A323" s="77"/>
      <c r="B323" s="121"/>
      <c r="C323" s="65" t="s">
        <v>4</v>
      </c>
      <c r="D323" s="64">
        <f>D316-D318</f>
        <v>14700000</v>
      </c>
      <c r="E323" s="64">
        <f>E316-E318</f>
        <v>18170000</v>
      </c>
    </row>
    <row r="324" spans="1:5" ht="12.75">
      <c r="A324" s="126"/>
      <c r="B324" s="127"/>
      <c r="C324" s="128"/>
      <c r="D324" s="60"/>
      <c r="E324" s="60"/>
    </row>
    <row r="325" spans="1:5" ht="12.75">
      <c r="A325" s="143"/>
      <c r="B325" s="138"/>
      <c r="C325" s="48"/>
      <c r="D325" s="122"/>
      <c r="E325" s="122"/>
    </row>
    <row r="326" spans="1:5" ht="12.75">
      <c r="A326" s="66"/>
      <c r="B326" s="94"/>
      <c r="C326" s="62" t="s">
        <v>39</v>
      </c>
      <c r="D326" s="99"/>
      <c r="E326" s="99"/>
    </row>
    <row r="327" spans="1:5" ht="12.75">
      <c r="A327" s="66"/>
      <c r="B327" s="94"/>
      <c r="C327" s="36"/>
      <c r="D327" s="99"/>
      <c r="E327" s="99"/>
    </row>
    <row r="328" spans="1:5" ht="12.75">
      <c r="A328" s="177">
        <v>4100000000000</v>
      </c>
      <c r="B328" s="91"/>
      <c r="C328" s="39" t="s">
        <v>2</v>
      </c>
      <c r="D328" s="18">
        <f>D329+D332+D350</f>
        <v>1280000</v>
      </c>
      <c r="E328" s="18">
        <f>E329+E332+E350</f>
        <v>1570000</v>
      </c>
    </row>
    <row r="329" spans="1:5" ht="12.75">
      <c r="A329" s="97">
        <v>4112000000000</v>
      </c>
      <c r="B329" s="93"/>
      <c r="C329" s="36" t="s">
        <v>7</v>
      </c>
      <c r="D329" s="19">
        <f>D330</f>
        <v>50000</v>
      </c>
      <c r="E329" s="19">
        <f>E330</f>
        <v>50000</v>
      </c>
    </row>
    <row r="330" spans="1:5" ht="12.75">
      <c r="A330" s="97">
        <v>4112100000000</v>
      </c>
      <c r="B330" s="14"/>
      <c r="C330" s="40" t="s">
        <v>8</v>
      </c>
      <c r="D330" s="95">
        <f>SUM(D331:D331)</f>
        <v>50000</v>
      </c>
      <c r="E330" s="95">
        <f>SUM(E331:E331)</f>
        <v>50000</v>
      </c>
    </row>
    <row r="331" spans="1:5" ht="12.75">
      <c r="A331" s="97">
        <v>4112106000000</v>
      </c>
      <c r="B331" s="94" t="s">
        <v>41</v>
      </c>
      <c r="C331" s="40" t="s">
        <v>36</v>
      </c>
      <c r="D331" s="95">
        <v>50000</v>
      </c>
      <c r="E331" s="95">
        <v>50000</v>
      </c>
    </row>
    <row r="332" spans="1:5" ht="12.75">
      <c r="A332" s="97">
        <v>4130000000000</v>
      </c>
      <c r="B332" s="91"/>
      <c r="C332" s="39" t="s">
        <v>9</v>
      </c>
      <c r="D332" s="19">
        <f aca="true" t="shared" si="5" ref="D332:E334">D333</f>
        <v>75000</v>
      </c>
      <c r="E332" s="19">
        <f t="shared" si="5"/>
        <v>75000</v>
      </c>
    </row>
    <row r="333" spans="1:5" ht="12.75">
      <c r="A333" s="97">
        <v>4132000000000</v>
      </c>
      <c r="B333" s="93"/>
      <c r="C333" s="36" t="s">
        <v>199</v>
      </c>
      <c r="D333" s="95">
        <f t="shared" si="5"/>
        <v>75000</v>
      </c>
      <c r="E333" s="95">
        <f t="shared" si="5"/>
        <v>75000</v>
      </c>
    </row>
    <row r="334" spans="1:5" ht="12.75">
      <c r="A334" s="97">
        <v>4132100000000</v>
      </c>
      <c r="B334" s="93"/>
      <c r="C334" s="37" t="s">
        <v>200</v>
      </c>
      <c r="D334" s="95">
        <f t="shared" si="5"/>
        <v>75000</v>
      </c>
      <c r="E334" s="95">
        <f t="shared" si="5"/>
        <v>75000</v>
      </c>
    </row>
    <row r="335" spans="1:5" ht="12.75">
      <c r="A335" s="97">
        <v>4132100100000</v>
      </c>
      <c r="B335" s="14"/>
      <c r="C335" s="37" t="s">
        <v>201</v>
      </c>
      <c r="D335" s="95">
        <f>D336+D348</f>
        <v>75000</v>
      </c>
      <c r="E335" s="95">
        <f>E336+E348</f>
        <v>75000</v>
      </c>
    </row>
    <row r="336" spans="1:5" ht="12.75">
      <c r="A336" s="97">
        <v>4132100113000</v>
      </c>
      <c r="B336" s="14"/>
      <c r="C336" s="37" t="s">
        <v>202</v>
      </c>
      <c r="D336" s="95">
        <f>SUM(D337:D347)</f>
        <v>65000</v>
      </c>
      <c r="E336" s="95">
        <f>SUM(E337:E347)</f>
        <v>68000</v>
      </c>
    </row>
    <row r="337" spans="1:5" ht="12.75">
      <c r="A337" s="97">
        <v>4132100113010</v>
      </c>
      <c r="B337" s="94" t="s">
        <v>64</v>
      </c>
      <c r="C337" s="37" t="s">
        <v>396</v>
      </c>
      <c r="D337" s="129">
        <v>35000</v>
      </c>
      <c r="E337" s="129">
        <v>35000</v>
      </c>
    </row>
    <row r="338" spans="1:5" ht="12.75">
      <c r="A338" s="97">
        <v>4132100113020</v>
      </c>
      <c r="B338" s="94" t="s">
        <v>107</v>
      </c>
      <c r="C338" s="37" t="s">
        <v>397</v>
      </c>
      <c r="D338" s="129">
        <v>2000</v>
      </c>
      <c r="E338" s="129">
        <v>5000</v>
      </c>
    </row>
    <row r="339" spans="1:5" ht="12.75">
      <c r="A339" s="97">
        <v>4132100113030</v>
      </c>
      <c r="B339" s="94" t="s">
        <v>66</v>
      </c>
      <c r="C339" s="37" t="s">
        <v>430</v>
      </c>
      <c r="D339" s="129">
        <v>4000</v>
      </c>
      <c r="E339" s="129">
        <v>2000</v>
      </c>
    </row>
    <row r="340" spans="1:5" ht="12.75">
      <c r="A340" s="97">
        <v>4132100113040</v>
      </c>
      <c r="B340" s="94" t="s">
        <v>65</v>
      </c>
      <c r="C340" s="37" t="s">
        <v>398</v>
      </c>
      <c r="D340" s="129">
        <v>1000</v>
      </c>
      <c r="E340" s="129">
        <v>3000</v>
      </c>
    </row>
    <row r="341" spans="1:5" ht="12.75">
      <c r="A341" s="97">
        <v>4132100113050</v>
      </c>
      <c r="B341" s="94" t="s">
        <v>67</v>
      </c>
      <c r="C341" s="37" t="s">
        <v>399</v>
      </c>
      <c r="D341" s="129">
        <v>10000</v>
      </c>
      <c r="E341" s="129">
        <v>5000</v>
      </c>
    </row>
    <row r="342" spans="1:5" ht="12.75">
      <c r="A342" s="97">
        <v>4132100113060</v>
      </c>
      <c r="B342" s="103" t="s">
        <v>108</v>
      </c>
      <c r="C342" s="37" t="s">
        <v>403</v>
      </c>
      <c r="D342" s="129">
        <v>1000</v>
      </c>
      <c r="E342" s="129">
        <v>3000</v>
      </c>
    </row>
    <row r="343" spans="1:5" ht="12.75">
      <c r="A343" s="97">
        <v>4132100113070</v>
      </c>
      <c r="B343" s="94" t="s">
        <v>79</v>
      </c>
      <c r="C343" s="37" t="s">
        <v>400</v>
      </c>
      <c r="D343" s="129">
        <v>1000</v>
      </c>
      <c r="E343" s="129">
        <v>1000</v>
      </c>
    </row>
    <row r="344" spans="1:5" ht="12.75">
      <c r="A344" s="97">
        <v>4132100113080</v>
      </c>
      <c r="B344" s="140" t="s">
        <v>406</v>
      </c>
      <c r="C344" s="37" t="s">
        <v>404</v>
      </c>
      <c r="D344" s="314">
        <v>0</v>
      </c>
      <c r="E344" s="129">
        <v>1000</v>
      </c>
    </row>
    <row r="345" spans="1:5" ht="12.75">
      <c r="A345" s="97">
        <v>4132100113090</v>
      </c>
      <c r="B345" s="140" t="s">
        <v>81</v>
      </c>
      <c r="C345" s="37" t="s">
        <v>405</v>
      </c>
      <c r="D345" s="129">
        <v>1000</v>
      </c>
      <c r="E345" s="129">
        <v>3000</v>
      </c>
    </row>
    <row r="346" spans="1:5" ht="12.75">
      <c r="A346" s="97">
        <v>4132100113010</v>
      </c>
      <c r="B346" s="103" t="s">
        <v>77</v>
      </c>
      <c r="C346" s="37" t="s">
        <v>401</v>
      </c>
      <c r="D346" s="129">
        <v>5000</v>
      </c>
      <c r="E346" s="129">
        <v>5000</v>
      </c>
    </row>
    <row r="347" spans="1:5" ht="12.75">
      <c r="A347" s="97">
        <v>4132100113011</v>
      </c>
      <c r="B347" s="103" t="s">
        <v>78</v>
      </c>
      <c r="C347" s="37" t="s">
        <v>402</v>
      </c>
      <c r="D347" s="129">
        <v>5000</v>
      </c>
      <c r="E347" s="129">
        <v>5000</v>
      </c>
    </row>
    <row r="348" spans="1:5" ht="12.75">
      <c r="A348" s="97">
        <v>4132100114000</v>
      </c>
      <c r="B348" s="14"/>
      <c r="C348" s="37" t="s">
        <v>216</v>
      </c>
      <c r="D348" s="95">
        <f>SUM(D349:D349)</f>
        <v>10000</v>
      </c>
      <c r="E348" s="95">
        <f>SUM(E349:E349)</f>
        <v>7000</v>
      </c>
    </row>
    <row r="349" spans="1:5" ht="12.75">
      <c r="A349" s="97">
        <v>4132100114010</v>
      </c>
      <c r="B349" s="94" t="s">
        <v>41</v>
      </c>
      <c r="C349" s="37" t="s">
        <v>407</v>
      </c>
      <c r="D349" s="95">
        <v>10000</v>
      </c>
      <c r="E349" s="95">
        <v>7000</v>
      </c>
    </row>
    <row r="350" spans="1:5" ht="12.75">
      <c r="A350" s="97">
        <v>4170000000000</v>
      </c>
      <c r="B350" s="91"/>
      <c r="C350" s="36" t="s">
        <v>10</v>
      </c>
      <c r="D350" s="18">
        <f>D351+D378</f>
        <v>1155000</v>
      </c>
      <c r="E350" s="18">
        <f>E351+E378</f>
        <v>1445000</v>
      </c>
    </row>
    <row r="351" spans="1:5" ht="12.75">
      <c r="A351" s="75">
        <v>4171000000000</v>
      </c>
      <c r="B351" s="93"/>
      <c r="C351" s="36" t="s">
        <v>363</v>
      </c>
      <c r="D351" s="19">
        <f>D352+D371</f>
        <v>1150000</v>
      </c>
      <c r="E351" s="19">
        <f>E352+E371</f>
        <v>1425000</v>
      </c>
    </row>
    <row r="352" spans="1:5" ht="12.75">
      <c r="A352" s="75">
        <v>4171800000000</v>
      </c>
      <c r="B352" s="91"/>
      <c r="C352" s="36" t="s">
        <v>362</v>
      </c>
      <c r="D352" s="18">
        <f aca="true" t="shared" si="6" ref="D352:E355">D353</f>
        <v>980000</v>
      </c>
      <c r="E352" s="18">
        <f t="shared" si="6"/>
        <v>1275000</v>
      </c>
    </row>
    <row r="353" spans="1:5" ht="12.75">
      <c r="A353" s="75">
        <v>4171801000000</v>
      </c>
      <c r="B353" s="93"/>
      <c r="C353" s="36" t="s">
        <v>361</v>
      </c>
      <c r="D353" s="18">
        <f t="shared" si="6"/>
        <v>980000</v>
      </c>
      <c r="E353" s="18">
        <f t="shared" si="6"/>
        <v>1275000</v>
      </c>
    </row>
    <row r="354" spans="1:5" ht="12.75">
      <c r="A354" s="75">
        <v>4171803000000</v>
      </c>
      <c r="B354" s="91"/>
      <c r="C354" s="36" t="s">
        <v>412</v>
      </c>
      <c r="D354" s="18">
        <f t="shared" si="6"/>
        <v>980000</v>
      </c>
      <c r="E354" s="18">
        <f t="shared" si="6"/>
        <v>1275000</v>
      </c>
    </row>
    <row r="355" spans="1:5" ht="12.75">
      <c r="A355" s="66">
        <v>4171803100000</v>
      </c>
      <c r="B355" s="101"/>
      <c r="C355" s="37" t="s">
        <v>412</v>
      </c>
      <c r="D355" s="26">
        <f t="shared" si="6"/>
        <v>980000</v>
      </c>
      <c r="E355" s="26">
        <f t="shared" si="6"/>
        <v>1275000</v>
      </c>
    </row>
    <row r="356" spans="1:5" ht="12.75">
      <c r="A356" s="66">
        <v>4171803110000</v>
      </c>
      <c r="B356" s="101"/>
      <c r="C356" s="37" t="s">
        <v>422</v>
      </c>
      <c r="D356" s="95">
        <f>SUM(D357:D370)</f>
        <v>980000</v>
      </c>
      <c r="E356" s="95">
        <f>SUM(E357:E370)</f>
        <v>1275000</v>
      </c>
    </row>
    <row r="357" spans="1:5" ht="12.75">
      <c r="A357" s="66">
        <v>4171803110100</v>
      </c>
      <c r="B357" s="94" t="s">
        <v>64</v>
      </c>
      <c r="C357" s="37" t="s">
        <v>413</v>
      </c>
      <c r="D357" s="129">
        <v>140000</v>
      </c>
      <c r="E357" s="129">
        <v>370000</v>
      </c>
    </row>
    <row r="358" spans="1:5" ht="12.75">
      <c r="A358" s="66">
        <v>4171803110200</v>
      </c>
      <c r="B358" s="94" t="s">
        <v>64</v>
      </c>
      <c r="C358" s="37" t="s">
        <v>487</v>
      </c>
      <c r="D358" s="129">
        <v>220000</v>
      </c>
      <c r="E358" s="129">
        <v>200000</v>
      </c>
    </row>
    <row r="359" spans="1:5" ht="12.75">
      <c r="A359" s="66">
        <v>4171803110300</v>
      </c>
      <c r="B359" s="94" t="s">
        <v>64</v>
      </c>
      <c r="C359" s="37" t="s">
        <v>428</v>
      </c>
      <c r="D359" s="169">
        <v>200000</v>
      </c>
      <c r="E359" s="169">
        <v>200000</v>
      </c>
    </row>
    <row r="360" spans="1:5" ht="12.75">
      <c r="A360" s="66">
        <v>4171803110400</v>
      </c>
      <c r="B360" s="94" t="s">
        <v>64</v>
      </c>
      <c r="C360" s="37" t="s">
        <v>414</v>
      </c>
      <c r="D360" s="169">
        <v>40000</v>
      </c>
      <c r="E360" s="169">
        <v>40000</v>
      </c>
    </row>
    <row r="361" spans="1:5" ht="12.75">
      <c r="A361" s="66">
        <v>4171803110500</v>
      </c>
      <c r="B361" s="94" t="s">
        <v>64</v>
      </c>
      <c r="C361" s="37" t="s">
        <v>415</v>
      </c>
      <c r="D361" s="169">
        <v>100000</v>
      </c>
      <c r="E361" s="169">
        <v>110000</v>
      </c>
    </row>
    <row r="362" spans="1:5" ht="12.75">
      <c r="A362" s="66">
        <v>4171803110600</v>
      </c>
      <c r="B362" s="94" t="s">
        <v>64</v>
      </c>
      <c r="C362" s="37" t="s">
        <v>416</v>
      </c>
      <c r="D362" s="169">
        <v>50000</v>
      </c>
      <c r="E362" s="169">
        <v>30000</v>
      </c>
    </row>
    <row r="363" spans="1:5" ht="12.75">
      <c r="A363" s="66">
        <v>4171803110700</v>
      </c>
      <c r="B363" s="94" t="s">
        <v>64</v>
      </c>
      <c r="C363" s="37" t="s">
        <v>429</v>
      </c>
      <c r="D363" s="169">
        <v>15000</v>
      </c>
      <c r="E363" s="169">
        <v>15000</v>
      </c>
    </row>
    <row r="364" spans="1:5" ht="12.75">
      <c r="A364" s="66">
        <v>4171803110800</v>
      </c>
      <c r="B364" s="94" t="s">
        <v>64</v>
      </c>
      <c r="C364" s="37" t="s">
        <v>419</v>
      </c>
      <c r="D364" s="23">
        <v>0</v>
      </c>
      <c r="E364" s="23">
        <v>40000</v>
      </c>
    </row>
    <row r="365" spans="1:5" ht="12.75">
      <c r="A365" s="66">
        <v>4171803110900</v>
      </c>
      <c r="B365" s="94" t="s">
        <v>64</v>
      </c>
      <c r="C365" s="37" t="s">
        <v>433</v>
      </c>
      <c r="D365" s="23">
        <v>0</v>
      </c>
      <c r="E365" s="23">
        <v>10000</v>
      </c>
    </row>
    <row r="366" spans="1:5" ht="12.75">
      <c r="A366" s="66">
        <v>4171803111000</v>
      </c>
      <c r="B366" s="94" t="s">
        <v>107</v>
      </c>
      <c r="C366" s="37" t="s">
        <v>431</v>
      </c>
      <c r="D366" s="169">
        <v>50000</v>
      </c>
      <c r="E366" s="169">
        <v>60000</v>
      </c>
    </row>
    <row r="367" spans="1:5" ht="12.75">
      <c r="A367" s="66">
        <v>4171803111100</v>
      </c>
      <c r="B367" s="94" t="s">
        <v>66</v>
      </c>
      <c r="C367" s="37" t="s">
        <v>417</v>
      </c>
      <c r="D367" s="169">
        <v>0</v>
      </c>
      <c r="E367" s="169">
        <v>60000</v>
      </c>
    </row>
    <row r="368" spans="1:5" ht="12.75">
      <c r="A368" s="66">
        <v>4171803111200</v>
      </c>
      <c r="B368" s="94" t="s">
        <v>66</v>
      </c>
      <c r="C368" s="37" t="s">
        <v>434</v>
      </c>
      <c r="D368" s="169">
        <v>80000</v>
      </c>
      <c r="E368" s="169">
        <v>40000</v>
      </c>
    </row>
    <row r="369" spans="1:5" ht="12.75">
      <c r="A369" s="66">
        <v>4171803111300</v>
      </c>
      <c r="B369" s="94" t="s">
        <v>65</v>
      </c>
      <c r="C369" s="37" t="s">
        <v>418</v>
      </c>
      <c r="D369" s="169">
        <v>35000</v>
      </c>
      <c r="E369" s="169">
        <v>40000</v>
      </c>
    </row>
    <row r="370" spans="1:5" ht="12.75">
      <c r="A370" s="66">
        <v>4171803111400</v>
      </c>
      <c r="B370" s="94" t="s">
        <v>79</v>
      </c>
      <c r="C370" s="37" t="s">
        <v>420</v>
      </c>
      <c r="D370" s="169">
        <v>50000</v>
      </c>
      <c r="E370" s="169">
        <v>60000</v>
      </c>
    </row>
    <row r="371" spans="1:5" ht="12.75">
      <c r="A371" s="75">
        <v>4172803000000</v>
      </c>
      <c r="B371" s="93"/>
      <c r="C371" s="197" t="s">
        <v>421</v>
      </c>
      <c r="D371" s="18">
        <f>D372</f>
        <v>170000</v>
      </c>
      <c r="E371" s="18">
        <f>E372</f>
        <v>150000</v>
      </c>
    </row>
    <row r="372" spans="1:5" ht="12.75">
      <c r="A372" s="102">
        <v>4172803100000</v>
      </c>
      <c r="B372" s="94"/>
      <c r="C372" s="125" t="s">
        <v>426</v>
      </c>
      <c r="D372" s="99">
        <f>D373</f>
        <v>170000</v>
      </c>
      <c r="E372" s="99">
        <f>E373</f>
        <v>150000</v>
      </c>
    </row>
    <row r="373" spans="1:5" ht="12.75">
      <c r="A373" s="102">
        <v>4172803110000</v>
      </c>
      <c r="B373" s="94"/>
      <c r="C373" s="125" t="s">
        <v>425</v>
      </c>
      <c r="D373" s="99">
        <f>SUM(D374:D377)</f>
        <v>170000</v>
      </c>
      <c r="E373" s="99">
        <f>SUM(E374:E377)</f>
        <v>150000</v>
      </c>
    </row>
    <row r="374" spans="1:5" ht="12.75">
      <c r="A374" s="102">
        <v>4172803110100</v>
      </c>
      <c r="B374" s="103" t="s">
        <v>108</v>
      </c>
      <c r="C374" s="37" t="s">
        <v>427</v>
      </c>
      <c r="D374" s="23">
        <v>30000</v>
      </c>
      <c r="E374" s="169">
        <v>40000</v>
      </c>
    </row>
    <row r="375" spans="1:5" ht="12.75">
      <c r="A375" s="102">
        <v>4172803110200</v>
      </c>
      <c r="B375" s="94" t="s">
        <v>67</v>
      </c>
      <c r="C375" s="37" t="s">
        <v>423</v>
      </c>
      <c r="D375" s="23">
        <v>70000</v>
      </c>
      <c r="E375" s="169">
        <v>80000</v>
      </c>
    </row>
    <row r="376" spans="1:5" ht="12.75">
      <c r="A376" s="102">
        <v>4172803110300</v>
      </c>
      <c r="B376" s="94" t="s">
        <v>107</v>
      </c>
      <c r="C376" s="37" t="s">
        <v>432</v>
      </c>
      <c r="D376" s="169">
        <v>40000</v>
      </c>
      <c r="E376" s="169">
        <v>20000</v>
      </c>
    </row>
    <row r="377" spans="1:5" ht="12.75">
      <c r="A377" s="102">
        <v>4172803110400</v>
      </c>
      <c r="B377" s="140" t="s">
        <v>406</v>
      </c>
      <c r="C377" s="37" t="s">
        <v>424</v>
      </c>
      <c r="D377" s="169">
        <v>30000</v>
      </c>
      <c r="E377" s="169">
        <v>10000</v>
      </c>
    </row>
    <row r="378" spans="1:5" ht="12.75">
      <c r="A378" s="75">
        <v>4190000000000</v>
      </c>
      <c r="B378" s="93"/>
      <c r="C378" s="36" t="s">
        <v>482</v>
      </c>
      <c r="D378" s="24">
        <f>D379+D384</f>
        <v>5000</v>
      </c>
      <c r="E378" s="24">
        <f>E379+E384</f>
        <v>20000</v>
      </c>
    </row>
    <row r="379" spans="1:5" ht="12.75">
      <c r="A379" s="97">
        <v>4192000000000</v>
      </c>
      <c r="B379" s="127"/>
      <c r="C379" s="128" t="s">
        <v>293</v>
      </c>
      <c r="D379" s="317">
        <f aca="true" t="shared" si="7" ref="D379:E381">D380</f>
        <v>0</v>
      </c>
      <c r="E379" s="19">
        <f t="shared" si="7"/>
        <v>15000</v>
      </c>
    </row>
    <row r="380" spans="1:5" ht="12.75">
      <c r="A380" s="97">
        <v>4192100000000</v>
      </c>
      <c r="B380" s="127"/>
      <c r="C380" s="128" t="s">
        <v>294</v>
      </c>
      <c r="D380" s="317">
        <f t="shared" si="7"/>
        <v>0</v>
      </c>
      <c r="E380" s="19">
        <f t="shared" si="7"/>
        <v>15000</v>
      </c>
    </row>
    <row r="381" spans="1:5" ht="12.75">
      <c r="A381" s="176">
        <v>4192130000000</v>
      </c>
      <c r="B381" s="140"/>
      <c r="C381" s="158" t="s">
        <v>295</v>
      </c>
      <c r="D381" s="135">
        <f t="shared" si="7"/>
        <v>0</v>
      </c>
      <c r="E381" s="27">
        <f t="shared" si="7"/>
        <v>15000</v>
      </c>
    </row>
    <row r="382" spans="1:5" ht="12.75">
      <c r="A382" s="176">
        <v>4192131000000</v>
      </c>
      <c r="B382" s="140"/>
      <c r="C382" s="158" t="s">
        <v>296</v>
      </c>
      <c r="D382" s="179">
        <f>SUM(D383:D383)</f>
        <v>0</v>
      </c>
      <c r="E382" s="95">
        <f>SUM(E383:E383)</f>
        <v>15000</v>
      </c>
    </row>
    <row r="383" spans="1:5" ht="12.75">
      <c r="A383" s="176">
        <v>4192131100000</v>
      </c>
      <c r="B383" s="140" t="s">
        <v>41</v>
      </c>
      <c r="C383" s="158" t="s">
        <v>297</v>
      </c>
      <c r="D383" s="135">
        <v>0</v>
      </c>
      <c r="E383" s="27">
        <v>15000</v>
      </c>
    </row>
    <row r="384" spans="1:5" ht="12.75">
      <c r="A384" s="97">
        <v>4199000000000</v>
      </c>
      <c r="B384" s="94"/>
      <c r="C384" s="37" t="s">
        <v>305</v>
      </c>
      <c r="D384" s="27">
        <f>D385</f>
        <v>5000</v>
      </c>
      <c r="E384" s="27">
        <f>E385</f>
        <v>5000</v>
      </c>
    </row>
    <row r="385" spans="1:5" ht="12.75">
      <c r="A385" s="97">
        <v>4199099100000</v>
      </c>
      <c r="B385" s="94"/>
      <c r="C385" s="37" t="s">
        <v>306</v>
      </c>
      <c r="D385" s="95">
        <f>SUM(D386:D386)</f>
        <v>5000</v>
      </c>
      <c r="E385" s="95">
        <f>SUM(E386:E386)</f>
        <v>5000</v>
      </c>
    </row>
    <row r="386" spans="1:5" ht="12.75">
      <c r="A386" s="97">
        <v>4199099110000</v>
      </c>
      <c r="B386" s="140" t="s">
        <v>41</v>
      </c>
      <c r="C386" s="37" t="s">
        <v>307</v>
      </c>
      <c r="D386" s="99">
        <v>5000</v>
      </c>
      <c r="E386" s="99">
        <v>5000</v>
      </c>
    </row>
    <row r="387" spans="1:5" ht="12.75">
      <c r="A387" s="66"/>
      <c r="B387" s="94"/>
      <c r="C387" s="40"/>
      <c r="D387" s="123"/>
      <c r="E387" s="123"/>
    </row>
    <row r="388" spans="1:5" ht="12.75">
      <c r="A388" s="75">
        <v>4200000000000</v>
      </c>
      <c r="B388" s="93"/>
      <c r="C388" s="36" t="s">
        <v>34</v>
      </c>
      <c r="D388" s="19">
        <f>D389+D395</f>
        <v>120000</v>
      </c>
      <c r="E388" s="19">
        <f>E389+E395</f>
        <v>430000</v>
      </c>
    </row>
    <row r="389" spans="1:5" ht="12.75">
      <c r="A389" s="75">
        <v>4220000000000</v>
      </c>
      <c r="B389" s="93"/>
      <c r="C389" s="36" t="s">
        <v>33</v>
      </c>
      <c r="D389" s="19">
        <f aca="true" t="shared" si="8" ref="D389:E392">D390</f>
        <v>20000</v>
      </c>
      <c r="E389" s="19">
        <f t="shared" si="8"/>
        <v>30000</v>
      </c>
    </row>
    <row r="390" spans="1:5" ht="12.75">
      <c r="A390" s="75">
        <v>4221000000000</v>
      </c>
      <c r="B390" s="93"/>
      <c r="C390" s="36" t="s">
        <v>35</v>
      </c>
      <c r="D390" s="19">
        <f t="shared" si="8"/>
        <v>20000</v>
      </c>
      <c r="E390" s="19">
        <f t="shared" si="8"/>
        <v>30000</v>
      </c>
    </row>
    <row r="391" spans="1:5" ht="12.75">
      <c r="A391" s="102">
        <v>4221100000000</v>
      </c>
      <c r="B391" s="93"/>
      <c r="C391" s="36" t="s">
        <v>308</v>
      </c>
      <c r="D391" s="27">
        <f t="shared" si="8"/>
        <v>20000</v>
      </c>
      <c r="E391" s="27">
        <f t="shared" si="8"/>
        <v>30000</v>
      </c>
    </row>
    <row r="392" spans="1:5" ht="12.75">
      <c r="A392" s="102">
        <v>4221100100000</v>
      </c>
      <c r="B392" s="93"/>
      <c r="C392" s="37" t="s">
        <v>309</v>
      </c>
      <c r="D392" s="27">
        <f t="shared" si="8"/>
        <v>20000</v>
      </c>
      <c r="E392" s="27">
        <f t="shared" si="8"/>
        <v>30000</v>
      </c>
    </row>
    <row r="393" spans="1:5" ht="12.75">
      <c r="A393" s="102">
        <v>4221100110000</v>
      </c>
      <c r="B393" s="93"/>
      <c r="C393" s="37" t="s">
        <v>310</v>
      </c>
      <c r="D393" s="95">
        <f>SUM(D394:D394)</f>
        <v>20000</v>
      </c>
      <c r="E393" s="95">
        <f>SUM(E394:E394)</f>
        <v>30000</v>
      </c>
    </row>
    <row r="394" spans="1:5" ht="12.75">
      <c r="A394" s="102">
        <v>4221100102000</v>
      </c>
      <c r="B394" s="103" t="s">
        <v>81</v>
      </c>
      <c r="C394" s="37" t="s">
        <v>311</v>
      </c>
      <c r="D394" s="27">
        <v>20000</v>
      </c>
      <c r="E394" s="27">
        <v>30000</v>
      </c>
    </row>
    <row r="395" spans="1:5" ht="12.75">
      <c r="A395" s="75">
        <v>4240000000000</v>
      </c>
      <c r="B395" s="93"/>
      <c r="C395" s="36" t="s">
        <v>44</v>
      </c>
      <c r="D395" s="19">
        <f>D396+D404</f>
        <v>100000</v>
      </c>
      <c r="E395" s="19">
        <f>E396+E404</f>
        <v>400000</v>
      </c>
    </row>
    <row r="396" spans="1:5" ht="12.75">
      <c r="A396" s="102">
        <v>4241000000000</v>
      </c>
      <c r="B396" s="103"/>
      <c r="C396" s="37" t="s">
        <v>389</v>
      </c>
      <c r="D396" s="27">
        <f>D397</f>
        <v>50000</v>
      </c>
      <c r="E396" s="27">
        <f>E397</f>
        <v>300000</v>
      </c>
    </row>
    <row r="397" spans="1:5" ht="12.75">
      <c r="A397" s="102">
        <v>4241800000000</v>
      </c>
      <c r="B397" s="103"/>
      <c r="C397" s="37" t="s">
        <v>388</v>
      </c>
      <c r="D397" s="27">
        <f>D398+D401</f>
        <v>50000</v>
      </c>
      <c r="E397" s="27">
        <f>E398+E401</f>
        <v>300000</v>
      </c>
    </row>
    <row r="398" spans="1:5" ht="12.75">
      <c r="A398" s="102">
        <v>4241803000000</v>
      </c>
      <c r="B398" s="103"/>
      <c r="C398" s="37" t="s">
        <v>409</v>
      </c>
      <c r="D398" s="135">
        <f>D399</f>
        <v>0</v>
      </c>
      <c r="E398" s="27">
        <f>E399</f>
        <v>200000</v>
      </c>
    </row>
    <row r="399" spans="1:5" ht="12.75">
      <c r="A399" s="102">
        <v>4241803100000</v>
      </c>
      <c r="B399" s="103"/>
      <c r="C399" s="37" t="s">
        <v>313</v>
      </c>
      <c r="D399" s="179">
        <f>SUM(D400:D400)</f>
        <v>0</v>
      </c>
      <c r="E399" s="95">
        <f>SUM(E400:E400)</f>
        <v>200000</v>
      </c>
    </row>
    <row r="400" spans="1:5" ht="12.75">
      <c r="A400" s="102">
        <v>4241803110000</v>
      </c>
      <c r="B400" s="103" t="s">
        <v>77</v>
      </c>
      <c r="C400" s="37" t="s">
        <v>314</v>
      </c>
      <c r="D400" s="135">
        <v>0</v>
      </c>
      <c r="E400" s="27">
        <v>200000</v>
      </c>
    </row>
    <row r="401" spans="1:5" ht="12.75">
      <c r="A401" s="102">
        <v>4241810000000</v>
      </c>
      <c r="B401" s="103"/>
      <c r="C401" s="37" t="s">
        <v>410</v>
      </c>
      <c r="D401" s="27">
        <f>D402</f>
        <v>50000</v>
      </c>
      <c r="E401" s="27">
        <f>E402</f>
        <v>100000</v>
      </c>
    </row>
    <row r="402" spans="1:5" ht="12.75">
      <c r="A402" s="102">
        <v>4241810100000</v>
      </c>
      <c r="B402" s="103"/>
      <c r="C402" s="37" t="s">
        <v>315</v>
      </c>
      <c r="D402" s="95">
        <f>SUM(D403:D403)</f>
        <v>50000</v>
      </c>
      <c r="E402" s="95">
        <f>SUM(E403:E403)</f>
        <v>100000</v>
      </c>
    </row>
    <row r="403" spans="1:5" ht="12.75">
      <c r="A403" s="102">
        <v>4241810110000</v>
      </c>
      <c r="B403" s="103" t="s">
        <v>77</v>
      </c>
      <c r="C403" s="37" t="s">
        <v>316</v>
      </c>
      <c r="D403" s="27">
        <v>50000</v>
      </c>
      <c r="E403" s="27">
        <v>100000</v>
      </c>
    </row>
    <row r="404" spans="1:5" ht="12.75">
      <c r="A404" s="102">
        <v>4242000000000</v>
      </c>
      <c r="B404" s="103"/>
      <c r="C404" s="37" t="s">
        <v>387</v>
      </c>
      <c r="D404" s="27">
        <f>D405</f>
        <v>50000</v>
      </c>
      <c r="E404" s="27">
        <f>E405</f>
        <v>100000</v>
      </c>
    </row>
    <row r="405" spans="1:5" ht="12.75">
      <c r="A405" s="102">
        <v>4242810000000</v>
      </c>
      <c r="B405" s="103"/>
      <c r="C405" s="37" t="s">
        <v>411</v>
      </c>
      <c r="D405" s="27">
        <f>D406</f>
        <v>50000</v>
      </c>
      <c r="E405" s="27">
        <f>E406</f>
        <v>100000</v>
      </c>
    </row>
    <row r="406" spans="1:5" ht="12.75">
      <c r="A406" s="102">
        <v>4242810100000</v>
      </c>
      <c r="B406" s="103"/>
      <c r="C406" s="37" t="s">
        <v>322</v>
      </c>
      <c r="D406" s="95">
        <f>SUM(D407:D407)</f>
        <v>50000</v>
      </c>
      <c r="E406" s="95">
        <f>SUM(E407:E407)</f>
        <v>100000</v>
      </c>
    </row>
    <row r="407" spans="1:5" ht="12.75">
      <c r="A407" s="102">
        <v>4242810110000</v>
      </c>
      <c r="B407" s="103" t="s">
        <v>78</v>
      </c>
      <c r="C407" s="37" t="s">
        <v>408</v>
      </c>
      <c r="D407" s="27">
        <v>50000</v>
      </c>
      <c r="E407" s="27">
        <v>100000</v>
      </c>
    </row>
    <row r="408" spans="1:5" ht="13.5" thickBot="1">
      <c r="A408" s="144"/>
      <c r="B408" s="139"/>
      <c r="C408" s="157"/>
      <c r="D408" s="42"/>
      <c r="E408" s="42"/>
    </row>
    <row r="409" spans="1:5" ht="13.5" thickBot="1">
      <c r="A409" s="113"/>
      <c r="B409" s="114"/>
      <c r="C409" s="38" t="s">
        <v>19</v>
      </c>
      <c r="D409" s="44">
        <f>D328+D388</f>
        <v>1400000</v>
      </c>
      <c r="E409" s="44">
        <f>E328+E388</f>
        <v>2000000</v>
      </c>
    </row>
    <row r="410" spans="1:5" ht="12.75">
      <c r="A410" s="145"/>
      <c r="B410" s="140"/>
      <c r="C410" s="158"/>
      <c r="D410" s="43"/>
      <c r="E410" s="43"/>
    </row>
    <row r="411" spans="1:5" ht="12.75">
      <c r="A411" s="104"/>
      <c r="B411" s="105"/>
      <c r="C411" s="106" t="s">
        <v>42</v>
      </c>
      <c r="D411" s="107">
        <f>D412</f>
        <v>3100000</v>
      </c>
      <c r="E411" s="107">
        <f>E412</f>
        <v>3500000</v>
      </c>
    </row>
    <row r="412" spans="1:5" ht="12.75">
      <c r="A412" s="109"/>
      <c r="B412" s="110" t="s">
        <v>60</v>
      </c>
      <c r="C412" s="111" t="s">
        <v>46</v>
      </c>
      <c r="D412" s="112">
        <v>3100000</v>
      </c>
      <c r="E412" s="112">
        <v>3500000</v>
      </c>
    </row>
    <row r="413" spans="1:5" ht="13.5" thickBot="1">
      <c r="A413" s="146"/>
      <c r="B413" s="141"/>
      <c r="C413" s="41"/>
      <c r="D413" s="124"/>
      <c r="E413" s="124"/>
    </row>
    <row r="414" spans="1:5" ht="13.5" thickBot="1">
      <c r="A414" s="73"/>
      <c r="B414" s="142"/>
      <c r="C414" s="63" t="s">
        <v>4</v>
      </c>
      <c r="D414" s="64">
        <f>D409+D411</f>
        <v>4500000</v>
      </c>
      <c r="E414" s="64">
        <f>E409+E411</f>
        <v>5500000</v>
      </c>
    </row>
    <row r="415" spans="1:5" ht="12.75">
      <c r="A415" s="147"/>
      <c r="B415" s="115"/>
      <c r="C415" s="21"/>
      <c r="D415" s="35"/>
      <c r="E415" s="35"/>
    </row>
    <row r="416" spans="1:5" ht="12.75">
      <c r="A416" s="68"/>
      <c r="B416" s="167"/>
      <c r="C416" s="166"/>
      <c r="D416" s="173"/>
      <c r="E416" s="173"/>
    </row>
    <row r="417" spans="1:5" ht="12.75">
      <c r="A417" s="92"/>
      <c r="B417" s="93"/>
      <c r="C417" s="62" t="s">
        <v>114</v>
      </c>
      <c r="D417" s="19"/>
      <c r="E417" s="19"/>
    </row>
    <row r="418" spans="1:5" ht="12.75">
      <c r="A418" s="92"/>
      <c r="B418" s="93"/>
      <c r="C418" s="39"/>
      <c r="D418" s="19"/>
      <c r="E418" s="19"/>
    </row>
    <row r="419" spans="1:5" ht="12.75">
      <c r="A419" s="90" t="s">
        <v>1</v>
      </c>
      <c r="B419" s="91"/>
      <c r="C419" s="39" t="s">
        <v>2</v>
      </c>
      <c r="D419" s="18">
        <f>D420+D426+D431</f>
        <v>165000</v>
      </c>
      <c r="E419" s="18">
        <f>E420+E426+E431</f>
        <v>205000</v>
      </c>
    </row>
    <row r="420" spans="1:5" ht="12.75">
      <c r="A420" s="97">
        <v>4130000000000</v>
      </c>
      <c r="B420" s="91"/>
      <c r="C420" s="39" t="s">
        <v>9</v>
      </c>
      <c r="D420" s="19">
        <f aca="true" t="shared" si="9" ref="D420:E423">D421</f>
        <v>8000</v>
      </c>
      <c r="E420" s="19">
        <f t="shared" si="9"/>
        <v>5000</v>
      </c>
    </row>
    <row r="421" spans="1:5" ht="12.75">
      <c r="A421" s="97">
        <v>4132000000000</v>
      </c>
      <c r="B421" s="93"/>
      <c r="C421" s="36" t="s">
        <v>199</v>
      </c>
      <c r="D421" s="19">
        <f t="shared" si="9"/>
        <v>8000</v>
      </c>
      <c r="E421" s="19">
        <f t="shared" si="9"/>
        <v>5000</v>
      </c>
    </row>
    <row r="422" spans="1:5" ht="12.75">
      <c r="A422" s="97">
        <v>4132100000000</v>
      </c>
      <c r="B422" s="93"/>
      <c r="C422" s="37" t="s">
        <v>200</v>
      </c>
      <c r="D422" s="27">
        <f t="shared" si="9"/>
        <v>8000</v>
      </c>
      <c r="E422" s="27">
        <f t="shared" si="9"/>
        <v>5000</v>
      </c>
    </row>
    <row r="423" spans="1:5" ht="12.75">
      <c r="A423" s="97">
        <v>4132100110000</v>
      </c>
      <c r="B423" s="14"/>
      <c r="C423" s="37" t="s">
        <v>201</v>
      </c>
      <c r="D423" s="27">
        <f t="shared" si="9"/>
        <v>8000</v>
      </c>
      <c r="E423" s="27">
        <f t="shared" si="9"/>
        <v>5000</v>
      </c>
    </row>
    <row r="424" spans="1:5" ht="12.75">
      <c r="A424" s="97">
        <v>4132100115000</v>
      </c>
      <c r="B424" s="14"/>
      <c r="C424" s="37" t="s">
        <v>216</v>
      </c>
      <c r="D424" s="95">
        <f>SUM(D425:D425)</f>
        <v>8000</v>
      </c>
      <c r="E424" s="95">
        <f>SUM(E425:E425)</f>
        <v>5000</v>
      </c>
    </row>
    <row r="425" spans="1:5" ht="12.75">
      <c r="A425" s="97">
        <v>4132100115010</v>
      </c>
      <c r="B425" s="94" t="s">
        <v>41</v>
      </c>
      <c r="C425" s="37" t="s">
        <v>407</v>
      </c>
      <c r="D425" s="95">
        <v>8000</v>
      </c>
      <c r="E425" s="95">
        <v>5000</v>
      </c>
    </row>
    <row r="426" spans="1:5" ht="12.75">
      <c r="A426" s="177">
        <v>4160000000000</v>
      </c>
      <c r="B426" s="94"/>
      <c r="C426" s="39" t="s">
        <v>253</v>
      </c>
      <c r="D426" s="19">
        <f aca="true" t="shared" si="10" ref="D426:E428">D427</f>
        <v>155000</v>
      </c>
      <c r="E426" s="19">
        <f t="shared" si="10"/>
        <v>195000</v>
      </c>
    </row>
    <row r="427" spans="1:5" ht="12.75">
      <c r="A427" s="177">
        <v>4161000000000</v>
      </c>
      <c r="B427" s="93"/>
      <c r="C427" s="36" t="s">
        <v>254</v>
      </c>
      <c r="D427" s="27">
        <f t="shared" si="10"/>
        <v>155000</v>
      </c>
      <c r="E427" s="27">
        <f t="shared" si="10"/>
        <v>195000</v>
      </c>
    </row>
    <row r="428" spans="1:5" ht="12.75">
      <c r="A428" s="97">
        <v>4161001100000</v>
      </c>
      <c r="B428" s="93"/>
      <c r="C428" s="37" t="s">
        <v>496</v>
      </c>
      <c r="D428" s="27">
        <f t="shared" si="10"/>
        <v>155000</v>
      </c>
      <c r="E428" s="27">
        <f t="shared" si="10"/>
        <v>195000</v>
      </c>
    </row>
    <row r="429" spans="1:5" ht="12.75">
      <c r="A429" s="97">
        <v>4161001110000</v>
      </c>
      <c r="B429" s="93"/>
      <c r="C429" s="37" t="s">
        <v>495</v>
      </c>
      <c r="D429" s="95">
        <f>SUM(D430:D430)</f>
        <v>155000</v>
      </c>
      <c r="E429" s="95">
        <f>SUM(E430:E430)</f>
        <v>195000</v>
      </c>
    </row>
    <row r="430" spans="1:5" ht="12.75">
      <c r="A430" s="97">
        <v>4161001110100</v>
      </c>
      <c r="B430" s="94" t="s">
        <v>41</v>
      </c>
      <c r="C430" s="37" t="s">
        <v>556</v>
      </c>
      <c r="D430" s="27">
        <v>155000</v>
      </c>
      <c r="E430" s="27">
        <v>195000</v>
      </c>
    </row>
    <row r="431" spans="1:5" ht="12.75">
      <c r="A431" s="75">
        <v>4190000000000</v>
      </c>
      <c r="B431" s="93"/>
      <c r="C431" s="36" t="s">
        <v>482</v>
      </c>
      <c r="D431" s="19">
        <f>D432</f>
        <v>2000</v>
      </c>
      <c r="E431" s="19">
        <f>E432</f>
        <v>5000</v>
      </c>
    </row>
    <row r="432" spans="1:5" ht="12.75">
      <c r="A432" s="177">
        <v>4199000000000</v>
      </c>
      <c r="B432" s="94"/>
      <c r="C432" s="37" t="s">
        <v>305</v>
      </c>
      <c r="D432" s="27">
        <f>D433</f>
        <v>2000</v>
      </c>
      <c r="E432" s="27">
        <f>E433</f>
        <v>5000</v>
      </c>
    </row>
    <row r="433" spans="1:5" ht="12.75">
      <c r="A433" s="97">
        <v>4199099100000</v>
      </c>
      <c r="B433" s="94"/>
      <c r="C433" s="37" t="s">
        <v>306</v>
      </c>
      <c r="D433" s="95">
        <f>SUM(D434:D434)</f>
        <v>2000</v>
      </c>
      <c r="E433" s="95">
        <f>SUM(E434:E434)</f>
        <v>5000</v>
      </c>
    </row>
    <row r="434" spans="1:5" ht="12.75">
      <c r="A434" s="97">
        <v>4199099110000</v>
      </c>
      <c r="B434" s="103" t="s">
        <v>41</v>
      </c>
      <c r="C434" s="37" t="s">
        <v>307</v>
      </c>
      <c r="D434" s="99">
        <v>2000</v>
      </c>
      <c r="E434" s="99">
        <v>5000</v>
      </c>
    </row>
    <row r="435" spans="1:5" ht="12.75">
      <c r="A435" s="66"/>
      <c r="B435" s="94"/>
      <c r="C435" s="40"/>
      <c r="D435" s="169"/>
      <c r="E435" s="169"/>
    </row>
    <row r="436" spans="1:5" ht="12.75">
      <c r="A436" s="69" t="s">
        <v>3</v>
      </c>
      <c r="B436" s="91"/>
      <c r="C436" s="39" t="s">
        <v>118</v>
      </c>
      <c r="D436" s="318">
        <f>D437+D439</f>
        <v>0</v>
      </c>
      <c r="E436" s="18">
        <f>E437+E439</f>
        <v>30000</v>
      </c>
    </row>
    <row r="437" spans="1:5" ht="12.75">
      <c r="A437" s="75" t="s">
        <v>119</v>
      </c>
      <c r="B437" s="93"/>
      <c r="C437" s="36" t="s">
        <v>120</v>
      </c>
      <c r="D437" s="319">
        <f>D438</f>
        <v>0</v>
      </c>
      <c r="E437" s="19">
        <f>E438</f>
        <v>10000</v>
      </c>
    </row>
    <row r="438" spans="1:5" ht="12.75">
      <c r="A438" s="66" t="s">
        <v>121</v>
      </c>
      <c r="B438" s="94" t="s">
        <v>117</v>
      </c>
      <c r="C438" s="40" t="s">
        <v>122</v>
      </c>
      <c r="D438" s="320">
        <v>0</v>
      </c>
      <c r="E438" s="129">
        <v>10000</v>
      </c>
    </row>
    <row r="439" spans="1:5" ht="12.75">
      <c r="A439" s="75">
        <v>247000000000</v>
      </c>
      <c r="B439" s="93"/>
      <c r="C439" s="36" t="s">
        <v>45</v>
      </c>
      <c r="D439" s="319">
        <f>D440+D442</f>
        <v>0</v>
      </c>
      <c r="E439" s="19">
        <f>E440+E442</f>
        <v>20000</v>
      </c>
    </row>
    <row r="440" spans="1:5" ht="12.75">
      <c r="A440" s="102">
        <v>247100000000</v>
      </c>
      <c r="B440" s="103"/>
      <c r="C440" s="37" t="s">
        <v>123</v>
      </c>
      <c r="D440" s="316">
        <f>D441</f>
        <v>0</v>
      </c>
      <c r="E440" s="27">
        <f>E441</f>
        <v>10000</v>
      </c>
    </row>
    <row r="441" spans="1:5" ht="12.75">
      <c r="A441" s="102">
        <v>247199000000</v>
      </c>
      <c r="B441" s="103" t="s">
        <v>115</v>
      </c>
      <c r="C441" s="37" t="s">
        <v>124</v>
      </c>
      <c r="D441" s="320">
        <v>0</v>
      </c>
      <c r="E441" s="129">
        <v>10000</v>
      </c>
    </row>
    <row r="442" spans="1:5" ht="12.75">
      <c r="A442" s="102">
        <v>247200000000</v>
      </c>
      <c r="B442" s="103"/>
      <c r="C442" s="37" t="s">
        <v>125</v>
      </c>
      <c r="D442" s="316">
        <f>D443</f>
        <v>0</v>
      </c>
      <c r="E442" s="27">
        <f>E443</f>
        <v>10000</v>
      </c>
    </row>
    <row r="443" spans="1:5" ht="12.75">
      <c r="A443" s="102">
        <v>247299000000</v>
      </c>
      <c r="B443" s="103" t="s">
        <v>116</v>
      </c>
      <c r="C443" s="37" t="s">
        <v>126</v>
      </c>
      <c r="D443" s="320">
        <v>0</v>
      </c>
      <c r="E443" s="129">
        <v>10000</v>
      </c>
    </row>
    <row r="444" spans="1:5" ht="13.5" thickBot="1">
      <c r="A444" s="154"/>
      <c r="B444" s="119"/>
      <c r="C444" s="120"/>
      <c r="D444" s="171"/>
      <c r="E444" s="171"/>
    </row>
    <row r="445" spans="1:5" ht="13.5" thickBot="1">
      <c r="A445" s="155"/>
      <c r="B445" s="114"/>
      <c r="C445" s="38" t="s">
        <v>19</v>
      </c>
      <c r="D445" s="44">
        <f>D419+D436</f>
        <v>165000</v>
      </c>
      <c r="E445" s="44">
        <f>E419+E436</f>
        <v>235000</v>
      </c>
    </row>
    <row r="446" spans="1:5" ht="12.75">
      <c r="A446" s="156"/>
      <c r="B446" s="127"/>
      <c r="C446" s="128"/>
      <c r="D446" s="159"/>
      <c r="E446" s="159"/>
    </row>
    <row r="447" spans="1:5" ht="12.75">
      <c r="A447" s="92"/>
      <c r="B447" s="93"/>
      <c r="C447" s="36" t="s">
        <v>42</v>
      </c>
      <c r="D447" s="19">
        <f>D448</f>
        <v>10000</v>
      </c>
      <c r="E447" s="19">
        <f>E448</f>
        <v>15000</v>
      </c>
    </row>
    <row r="448" spans="1:5" ht="12.75">
      <c r="A448" s="92"/>
      <c r="B448" s="103" t="s">
        <v>12</v>
      </c>
      <c r="C448" s="37" t="s">
        <v>46</v>
      </c>
      <c r="D448" s="27">
        <v>10000</v>
      </c>
      <c r="E448" s="27">
        <v>15000</v>
      </c>
    </row>
    <row r="449" spans="1:5" ht="13.5" thickBot="1">
      <c r="A449" s="154"/>
      <c r="B449" s="119"/>
      <c r="C449" s="120"/>
      <c r="D449" s="171"/>
      <c r="E449" s="171"/>
    </row>
    <row r="450" spans="1:5" ht="13.5" thickBot="1">
      <c r="A450" s="155"/>
      <c r="B450" s="114"/>
      <c r="C450" s="65" t="s">
        <v>4</v>
      </c>
      <c r="D450" s="172">
        <f>D445+D447</f>
        <v>175000</v>
      </c>
      <c r="E450" s="172">
        <f>E445+E447</f>
        <v>250000</v>
      </c>
    </row>
    <row r="451" spans="1:5" ht="12.75">
      <c r="A451" s="69"/>
      <c r="B451" s="91"/>
      <c r="C451" s="39"/>
      <c r="D451" s="25"/>
      <c r="E451" s="25"/>
    </row>
    <row r="452" spans="1:5" ht="12.75">
      <c r="A452" s="68"/>
      <c r="B452" s="167"/>
      <c r="C452" s="166"/>
      <c r="D452" s="173"/>
      <c r="E452" s="173"/>
    </row>
    <row r="453" spans="1:5" ht="12.75">
      <c r="A453" s="69"/>
      <c r="B453" s="93"/>
      <c r="C453" s="67" t="s">
        <v>56</v>
      </c>
      <c r="D453" s="25"/>
      <c r="E453" s="25"/>
    </row>
    <row r="454" spans="1:5" ht="12.75">
      <c r="A454" s="69"/>
      <c r="B454" s="93"/>
      <c r="C454" s="34"/>
      <c r="D454" s="25"/>
      <c r="E454" s="25"/>
    </row>
    <row r="455" spans="1:5" ht="12.75">
      <c r="A455" s="69"/>
      <c r="B455" s="93"/>
      <c r="C455" s="36" t="s">
        <v>42</v>
      </c>
      <c r="D455" s="24">
        <f>D456</f>
        <v>1100000</v>
      </c>
      <c r="E455" s="24">
        <f>E456</f>
        <v>1200000</v>
      </c>
    </row>
    <row r="456" spans="1:5" ht="12.75">
      <c r="A456" s="69"/>
      <c r="B456" s="103" t="s">
        <v>12</v>
      </c>
      <c r="C456" s="37" t="s">
        <v>46</v>
      </c>
      <c r="D456" s="23">
        <v>1100000</v>
      </c>
      <c r="E456" s="23">
        <v>1200000</v>
      </c>
    </row>
    <row r="457" spans="1:5" ht="13.5" thickBot="1">
      <c r="A457" s="71"/>
      <c r="B457" s="96"/>
      <c r="C457" s="157"/>
      <c r="D457" s="174"/>
      <c r="E457" s="174"/>
    </row>
    <row r="458" spans="1:5" ht="13.5" thickBot="1">
      <c r="A458" s="73"/>
      <c r="B458" s="142"/>
      <c r="C458" s="65" t="s">
        <v>4</v>
      </c>
      <c r="D458" s="64">
        <f>D455</f>
        <v>1100000</v>
      </c>
      <c r="E458" s="64">
        <f>E455</f>
        <v>1200000</v>
      </c>
    </row>
    <row r="459" spans="1:5" ht="13.5" thickBot="1">
      <c r="A459" s="72"/>
      <c r="B459" s="168"/>
      <c r="C459" s="41"/>
      <c r="D459" s="58"/>
      <c r="E459" s="58"/>
    </row>
    <row r="460" spans="1:5" ht="13.5" thickBot="1">
      <c r="A460" s="70"/>
      <c r="B460" s="148"/>
      <c r="C460" s="63" t="s">
        <v>20</v>
      </c>
      <c r="D460" s="79">
        <f>D323+D414+D450+D458</f>
        <v>20475000</v>
      </c>
      <c r="E460" s="79">
        <f>E323+E414+E450+E458</f>
        <v>25120000</v>
      </c>
    </row>
  </sheetData>
  <sheetProtection/>
  <mergeCells count="2">
    <mergeCell ref="A4:E4"/>
    <mergeCell ref="A6:C6"/>
  </mergeCells>
  <printOptions/>
  <pageMargins left="0.32" right="0.1968503937007874" top="0.35433070866141736" bottom="0.2362204724409449" header="0.2362204724409449" footer="0.1574803149606299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9.421875" style="0" customWidth="1"/>
    <col min="2" max="2" width="20.421875" style="0" customWidth="1"/>
    <col min="3" max="3" width="31.57421875" style="0" customWidth="1"/>
    <col min="4" max="4" width="17.00390625" style="0" customWidth="1"/>
  </cols>
  <sheetData>
    <row r="1" ht="12.75">
      <c r="A1" s="6" t="s">
        <v>154</v>
      </c>
    </row>
    <row r="2" ht="12.75">
      <c r="A2" s="8" t="s">
        <v>560</v>
      </c>
    </row>
    <row r="3" ht="12.75">
      <c r="A3" s="8"/>
    </row>
    <row r="4" spans="1:4" ht="12.75">
      <c r="A4" s="509" t="s">
        <v>879</v>
      </c>
      <c r="B4" s="509"/>
      <c r="C4" s="509"/>
      <c r="D4" s="509"/>
    </row>
    <row r="5" ht="13.5" thickBot="1"/>
    <row r="6" spans="1:4" ht="13.5" thickBot="1">
      <c r="A6" s="247" t="s">
        <v>864</v>
      </c>
      <c r="B6" s="463"/>
      <c r="C6" s="511" t="s">
        <v>865</v>
      </c>
      <c r="D6" s="518"/>
    </row>
    <row r="7" spans="1:4" ht="13.5" thickBot="1">
      <c r="A7" s="261" t="s">
        <v>866</v>
      </c>
      <c r="B7" s="32" t="s">
        <v>867</v>
      </c>
      <c r="C7" s="311" t="s">
        <v>866</v>
      </c>
      <c r="D7" s="32" t="s">
        <v>867</v>
      </c>
    </row>
    <row r="8" spans="1:4" ht="12.75">
      <c r="A8" s="464" t="s">
        <v>38</v>
      </c>
      <c r="B8" s="465"/>
      <c r="C8" s="2" t="s">
        <v>868</v>
      </c>
      <c r="D8" s="465"/>
    </row>
    <row r="9" spans="1:4" ht="12.75">
      <c r="A9" s="466"/>
      <c r="B9" s="307"/>
      <c r="C9" s="2" t="s">
        <v>869</v>
      </c>
      <c r="D9" s="307"/>
    </row>
    <row r="10" spans="1:4" ht="12.75">
      <c r="A10" s="467"/>
      <c r="B10" s="136"/>
      <c r="C10" s="468" t="s">
        <v>870</v>
      </c>
      <c r="D10" s="469">
        <f>B17</f>
        <v>10000</v>
      </c>
    </row>
    <row r="11" spans="1:4" ht="12.75">
      <c r="A11" s="262" t="s">
        <v>871</v>
      </c>
      <c r="B11" s="470">
        <f>B12</f>
        <v>0</v>
      </c>
      <c r="C11" s="471"/>
      <c r="D11" s="290"/>
    </row>
    <row r="12" spans="1:4" ht="12.75">
      <c r="A12" s="257" t="s">
        <v>872</v>
      </c>
      <c r="B12" s="472">
        <v>0</v>
      </c>
      <c r="C12" s="473"/>
      <c r="D12" s="286"/>
    </row>
    <row r="13" spans="1:4" ht="12.75">
      <c r="A13" s="265" t="s">
        <v>873</v>
      </c>
      <c r="B13" s="474">
        <f>B14</f>
        <v>10000</v>
      </c>
      <c r="C13" s="475"/>
      <c r="D13" s="287"/>
    </row>
    <row r="14" spans="1:4" ht="12.75">
      <c r="A14" s="257" t="s">
        <v>874</v>
      </c>
      <c r="B14" s="472">
        <v>10000</v>
      </c>
      <c r="C14" s="473"/>
      <c r="D14" s="286"/>
    </row>
    <row r="15" spans="1:4" ht="12.75">
      <c r="A15" s="265" t="s">
        <v>875</v>
      </c>
      <c r="B15" s="474">
        <f>B16</f>
        <v>0</v>
      </c>
      <c r="C15" s="475"/>
      <c r="D15" s="287"/>
    </row>
    <row r="16" spans="1:4" ht="12.75">
      <c r="A16" s="257" t="s">
        <v>876</v>
      </c>
      <c r="B16" s="472">
        <v>0</v>
      </c>
      <c r="C16" s="473"/>
      <c r="D16" s="286"/>
    </row>
    <row r="17" spans="1:4" ht="12.75">
      <c r="A17" s="265" t="s">
        <v>19</v>
      </c>
      <c r="B17" s="474">
        <f>B11+B13+B15</f>
        <v>10000</v>
      </c>
      <c r="C17" s="475" t="s">
        <v>19</v>
      </c>
      <c r="D17" s="287">
        <f>D10</f>
        <v>10000</v>
      </c>
    </row>
    <row r="18" spans="1:4" ht="12.75">
      <c r="A18" s="476"/>
      <c r="B18" s="477"/>
      <c r="C18" s="478"/>
      <c r="D18" s="479"/>
    </row>
    <row r="19" spans="1:4" ht="12.75">
      <c r="A19" s="343" t="s">
        <v>39</v>
      </c>
      <c r="B19" s="480"/>
      <c r="C19" s="253" t="s">
        <v>868</v>
      </c>
      <c r="D19" s="481"/>
    </row>
    <row r="20" spans="1:4" ht="12.75">
      <c r="A20" s="367"/>
      <c r="B20" s="482"/>
      <c r="C20" s="2" t="s">
        <v>869</v>
      </c>
      <c r="D20" s="483"/>
    </row>
    <row r="21" spans="1:4" ht="12.75">
      <c r="A21" s="484"/>
      <c r="B21" s="485"/>
      <c r="C21" s="468" t="s">
        <v>870</v>
      </c>
      <c r="D21" s="486">
        <f>B25</f>
        <v>5000</v>
      </c>
    </row>
    <row r="22" spans="1:4" ht="12.75">
      <c r="A22" s="265" t="s">
        <v>877</v>
      </c>
      <c r="B22" s="276">
        <f>B23</f>
        <v>5000</v>
      </c>
      <c r="C22" s="475"/>
      <c r="D22" s="487"/>
    </row>
    <row r="23" spans="1:4" ht="12.75">
      <c r="A23" s="257" t="s">
        <v>878</v>
      </c>
      <c r="B23" s="259">
        <v>5000</v>
      </c>
      <c r="C23" s="475"/>
      <c r="D23" s="487"/>
    </row>
    <row r="24" spans="1:4" ht="12.75">
      <c r="A24" s="257"/>
      <c r="B24" s="259"/>
      <c r="C24" s="475"/>
      <c r="D24" s="487"/>
    </row>
    <row r="25" spans="1:4" ht="12.75">
      <c r="A25" s="265" t="s">
        <v>19</v>
      </c>
      <c r="B25" s="276">
        <f>B22</f>
        <v>5000</v>
      </c>
      <c r="C25" s="475" t="s">
        <v>19</v>
      </c>
      <c r="D25" s="487">
        <f>D21</f>
        <v>5000</v>
      </c>
    </row>
    <row r="26" spans="1:4" ht="12.75">
      <c r="A26" s="488"/>
      <c r="B26" s="489"/>
      <c r="C26" s="490"/>
      <c r="D26" s="491"/>
    </row>
    <row r="27" spans="1:4" ht="13.5" thickBot="1">
      <c r="A27" s="269"/>
      <c r="B27" s="492"/>
      <c r="C27" s="493"/>
      <c r="D27" s="494"/>
    </row>
    <row r="28" spans="1:4" ht="13.5" thickBot="1">
      <c r="A28" s="495" t="s">
        <v>20</v>
      </c>
      <c r="B28" s="496">
        <f>B17+B25</f>
        <v>15000</v>
      </c>
      <c r="C28" s="497" t="s">
        <v>20</v>
      </c>
      <c r="D28" s="496">
        <f>D17+D25</f>
        <v>15000</v>
      </c>
    </row>
  </sheetData>
  <sheetProtection/>
  <mergeCells count="2">
    <mergeCell ref="A4:D4"/>
    <mergeCell ref="C6:D6"/>
  </mergeCells>
  <printOptions/>
  <pageMargins left="0.32" right="0.16" top="0.58" bottom="0.787401575" header="0.31496062" footer="0.3149606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59.00390625" style="0" customWidth="1"/>
    <col min="2" max="2" width="16.421875" style="0" customWidth="1"/>
  </cols>
  <sheetData>
    <row r="1" spans="1:2" ht="12.75">
      <c r="A1" s="6" t="s">
        <v>154</v>
      </c>
      <c r="B1" s="8"/>
    </row>
    <row r="2" spans="1:2" ht="12.75">
      <c r="A2" s="8" t="s">
        <v>560</v>
      </c>
      <c r="B2" s="8"/>
    </row>
    <row r="4" spans="1:2" ht="12.75">
      <c r="A4" s="509" t="s">
        <v>880</v>
      </c>
      <c r="B4" s="509"/>
    </row>
    <row r="5" spans="1:2" ht="12.75">
      <c r="A5" s="509" t="s">
        <v>881</v>
      </c>
      <c r="B5" s="509"/>
    </row>
    <row r="7" ht="13.5" thickBot="1"/>
    <row r="8" spans="1:2" ht="12.75">
      <c r="A8" s="329" t="s">
        <v>882</v>
      </c>
      <c r="B8" s="49">
        <v>2018</v>
      </c>
    </row>
    <row r="9" spans="1:2" ht="13.5" thickBot="1">
      <c r="A9" s="261" t="s">
        <v>511</v>
      </c>
      <c r="B9" s="254"/>
    </row>
    <row r="10" spans="1:2" ht="12.75">
      <c r="A10" s="262" t="s">
        <v>883</v>
      </c>
      <c r="B10" s="290">
        <f>B11</f>
        <v>190000</v>
      </c>
    </row>
    <row r="11" spans="1:2" ht="12.75">
      <c r="A11" s="257" t="s">
        <v>884</v>
      </c>
      <c r="B11" s="286">
        <f>B12+B13</f>
        <v>190000</v>
      </c>
    </row>
    <row r="12" spans="1:2" ht="12.75">
      <c r="A12" s="257" t="s">
        <v>885</v>
      </c>
      <c r="B12" s="286">
        <v>190000</v>
      </c>
    </row>
    <row r="13" spans="1:2" ht="13.5" thickBot="1">
      <c r="A13" s="498" t="s">
        <v>886</v>
      </c>
      <c r="B13" s="499">
        <v>0</v>
      </c>
    </row>
    <row r="14" spans="1:2" ht="13.5" thickBot="1">
      <c r="A14" s="246" t="s">
        <v>4</v>
      </c>
      <c r="B14" s="500">
        <f>B10</f>
        <v>190000</v>
      </c>
    </row>
    <row r="16" ht="13.5" thickBot="1"/>
    <row r="17" spans="1:2" ht="12.75">
      <c r="A17" s="329" t="s">
        <v>887</v>
      </c>
      <c r="B17" s="49">
        <v>2018</v>
      </c>
    </row>
    <row r="18" spans="1:2" ht="13.5" thickBot="1">
      <c r="A18" s="261" t="s">
        <v>511</v>
      </c>
      <c r="B18" s="254"/>
    </row>
    <row r="19" spans="1:2" ht="12.75">
      <c r="A19" s="262" t="s">
        <v>538</v>
      </c>
      <c r="B19" s="501">
        <f>B20+B21+B22</f>
        <v>4410000</v>
      </c>
    </row>
    <row r="20" spans="1:2" ht="12.75">
      <c r="A20" s="257" t="s">
        <v>888</v>
      </c>
      <c r="B20" s="286">
        <v>4060000</v>
      </c>
    </row>
    <row r="21" spans="1:2" ht="12.75">
      <c r="A21" s="257" t="s">
        <v>889</v>
      </c>
      <c r="B21" s="286">
        <v>0</v>
      </c>
    </row>
    <row r="22" spans="1:2" ht="12.75">
      <c r="A22" s="257" t="s">
        <v>890</v>
      </c>
      <c r="B22" s="286">
        <v>350000</v>
      </c>
    </row>
    <row r="23" spans="1:2" ht="12.75">
      <c r="A23" s="265" t="s">
        <v>539</v>
      </c>
      <c r="B23" s="287">
        <f>B24+B25</f>
        <v>2800000</v>
      </c>
    </row>
    <row r="24" spans="1:2" ht="12.75">
      <c r="A24" s="257" t="s">
        <v>891</v>
      </c>
      <c r="B24" s="286">
        <v>2800000</v>
      </c>
    </row>
    <row r="25" spans="1:2" ht="13.5" thickBot="1">
      <c r="A25" s="498" t="s">
        <v>892</v>
      </c>
      <c r="B25" s="499">
        <v>0</v>
      </c>
    </row>
    <row r="26" spans="1:2" ht="13.5" thickBot="1">
      <c r="A26" s="246" t="s">
        <v>4</v>
      </c>
      <c r="B26" s="500">
        <f>B19+B23</f>
        <v>7210000</v>
      </c>
    </row>
  </sheetData>
  <sheetProtection/>
  <mergeCells count="2">
    <mergeCell ref="A4:B4"/>
    <mergeCell ref="A5:B5"/>
  </mergeCells>
  <printOptions/>
  <pageMargins left="0.511811024" right="0.511811024" top="0.56" bottom="0.787401575" header="0.31496062" footer="0.3149606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8.7109375" style="0" customWidth="1"/>
    <col min="2" max="2" width="20.28125" style="0" customWidth="1"/>
    <col min="3" max="3" width="19.140625" style="0" customWidth="1"/>
  </cols>
  <sheetData>
    <row r="1" ht="12.75">
      <c r="A1" s="6" t="s">
        <v>154</v>
      </c>
    </row>
    <row r="2" ht="12.75">
      <c r="A2" s="8" t="s">
        <v>560</v>
      </c>
    </row>
    <row r="3" ht="12.75">
      <c r="A3" s="1" t="s">
        <v>511</v>
      </c>
    </row>
    <row r="4" ht="12.75">
      <c r="A4" s="1"/>
    </row>
    <row r="5" spans="1:5" ht="12.75">
      <c r="A5" s="509" t="s">
        <v>618</v>
      </c>
      <c r="B5" s="509"/>
      <c r="C5" s="509"/>
      <c r="D5" s="8"/>
      <c r="E5" s="8"/>
    </row>
    <row r="7" ht="13.5" thickBot="1"/>
    <row r="8" spans="1:3" ht="13.5" thickBot="1">
      <c r="A8" s="247" t="s">
        <v>5</v>
      </c>
      <c r="B8" s="17">
        <v>2017</v>
      </c>
      <c r="C8" s="17">
        <v>2018</v>
      </c>
    </row>
    <row r="9" spans="1:3" ht="12.75">
      <c r="A9" s="56" t="s">
        <v>529</v>
      </c>
      <c r="B9" s="275">
        <v>30630.42</v>
      </c>
      <c r="C9" s="274">
        <f>B9*1.05</f>
        <v>32161.941</v>
      </c>
    </row>
    <row r="10" spans="1:3" ht="12.75">
      <c r="A10" s="55" t="s">
        <v>530</v>
      </c>
      <c r="B10" s="276">
        <f>B11+B12-B13</f>
        <v>1841599.13</v>
      </c>
      <c r="C10" s="276">
        <f>C11+C12-C13</f>
        <v>1933679.0865</v>
      </c>
    </row>
    <row r="11" spans="1:3" ht="12.75">
      <c r="A11" s="31" t="s">
        <v>531</v>
      </c>
      <c r="B11" s="277">
        <v>2559670.92</v>
      </c>
      <c r="C11" s="278">
        <f>B11*1.05</f>
        <v>2687654.466</v>
      </c>
    </row>
    <row r="12" spans="1:3" ht="12.75">
      <c r="A12" s="31" t="s">
        <v>532</v>
      </c>
      <c r="B12" s="264">
        <v>0</v>
      </c>
      <c r="C12" s="276">
        <f>B12*1.05</f>
        <v>0</v>
      </c>
    </row>
    <row r="13" spans="1:3" ht="12.75">
      <c r="A13" s="31" t="s">
        <v>558</v>
      </c>
      <c r="B13" s="264">
        <v>718071.79</v>
      </c>
      <c r="C13" s="279">
        <f>B13*1.05</f>
        <v>753975.3795</v>
      </c>
    </row>
    <row r="14" spans="1:3" ht="12.75">
      <c r="A14" s="55" t="s">
        <v>533</v>
      </c>
      <c r="B14" s="266">
        <f>B9-B10</f>
        <v>-1810968.71</v>
      </c>
      <c r="C14" s="249">
        <f>C9-C10</f>
        <v>-1901517.1454999999</v>
      </c>
    </row>
    <row r="15" spans="1:3" ht="12.75">
      <c r="A15" s="193" t="s">
        <v>534</v>
      </c>
      <c r="B15" s="259">
        <v>0</v>
      </c>
      <c r="C15" s="259">
        <v>0</v>
      </c>
    </row>
    <row r="16" spans="1:3" ht="12.75">
      <c r="A16" s="31" t="s">
        <v>535</v>
      </c>
      <c r="B16" s="259">
        <v>0</v>
      </c>
      <c r="C16" s="259">
        <v>0</v>
      </c>
    </row>
    <row r="17" spans="1:3" ht="12.75">
      <c r="A17" s="55" t="s">
        <v>536</v>
      </c>
      <c r="B17" s="266">
        <f>B14+B15-B16</f>
        <v>-1810968.71</v>
      </c>
      <c r="C17" s="249">
        <f>C14+C15-C16</f>
        <v>-1901517.1454999999</v>
      </c>
    </row>
    <row r="18" spans="1:3" ht="13.5" thickBot="1">
      <c r="A18" s="280"/>
      <c r="B18" s="281"/>
      <c r="C18" s="282"/>
    </row>
    <row r="19" spans="1:3" ht="13.5" thickBot="1">
      <c r="A19" s="83" t="s">
        <v>537</v>
      </c>
      <c r="B19" s="283"/>
      <c r="C19" s="284">
        <f>C17-B17</f>
        <v>-90548.4354999999</v>
      </c>
    </row>
    <row r="22" ht="12.75">
      <c r="A22" s="13"/>
    </row>
    <row r="23" ht="12.75">
      <c r="A23" s="13"/>
    </row>
  </sheetData>
  <sheetProtection/>
  <mergeCells count="1">
    <mergeCell ref="A5:C5"/>
  </mergeCells>
  <printOptions/>
  <pageMargins left="0.511811024" right="0.511811024" top="0.52" bottom="0.787401575" header="0.31496062" footer="0.3149606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3.7109375" style="0" customWidth="1"/>
    <col min="2" max="2" width="26.140625" style="0" customWidth="1"/>
  </cols>
  <sheetData>
    <row r="1" ht="12.75">
      <c r="A1" s="6" t="s">
        <v>154</v>
      </c>
    </row>
    <row r="2" ht="12.75">
      <c r="A2" s="8" t="s">
        <v>560</v>
      </c>
    </row>
    <row r="3" ht="12.75">
      <c r="A3" s="1" t="s">
        <v>511</v>
      </c>
    </row>
    <row r="4" ht="12.75">
      <c r="A4" s="1"/>
    </row>
    <row r="5" spans="1:4" ht="12.75">
      <c r="A5" s="509" t="s">
        <v>619</v>
      </c>
      <c r="B5" s="509"/>
      <c r="C5" s="8"/>
      <c r="D5" s="8"/>
    </row>
    <row r="7" ht="13.5" thickBot="1"/>
    <row r="8" spans="1:2" ht="12.75">
      <c r="A8" s="512" t="s">
        <v>514</v>
      </c>
      <c r="B8" s="514"/>
    </row>
    <row r="9" spans="1:2" ht="13.5" thickBot="1">
      <c r="A9" s="260"/>
      <c r="B9" s="12"/>
    </row>
    <row r="10" spans="1:2" ht="13.5" thickBot="1">
      <c r="A10" s="261" t="s">
        <v>5</v>
      </c>
      <c r="B10" s="32">
        <v>2018</v>
      </c>
    </row>
    <row r="11" spans="1:2" ht="12.75">
      <c r="A11" s="262" t="s">
        <v>515</v>
      </c>
      <c r="B11" s="263">
        <f>'[1]Anexo.I.3.a'!D460</f>
        <v>25120000</v>
      </c>
    </row>
    <row r="12" spans="1:2" ht="12.75">
      <c r="A12" s="257" t="s">
        <v>516</v>
      </c>
      <c r="B12" s="273">
        <f>'[1]Anexo.I.3.a'!D102+'[1]Anexo.I.3.a'!D332+'[1]Anexo.I.3.a'!D420</f>
        <v>385000</v>
      </c>
    </row>
    <row r="13" spans="1:2" ht="12.75">
      <c r="A13" s="257" t="s">
        <v>517</v>
      </c>
      <c r="B13" s="272">
        <f>'[1]Anexo.I.3.a'!D254</f>
        <v>0</v>
      </c>
    </row>
    <row r="14" spans="1:2" ht="12.75">
      <c r="A14" s="257" t="s">
        <v>518</v>
      </c>
      <c r="B14" s="272">
        <f>'[1]Anexo.I.3.a'!D258+'[1]Anexo.I.3.a'!D389+'[1]Anexo.I.3.a'!D437</f>
        <v>190000</v>
      </c>
    </row>
    <row r="15" spans="1:2" ht="12.75">
      <c r="A15" s="257" t="s">
        <v>519</v>
      </c>
      <c r="B15" s="264">
        <v>0</v>
      </c>
    </row>
    <row r="16" spans="1:2" ht="12.75">
      <c r="A16" s="265" t="s">
        <v>520</v>
      </c>
      <c r="B16" s="266">
        <f>B11-B12-B13-B14-B15</f>
        <v>24545000</v>
      </c>
    </row>
    <row r="17" spans="1:2" ht="12.75">
      <c r="A17" s="257"/>
      <c r="B17" s="267"/>
    </row>
    <row r="18" spans="1:2" ht="12.75">
      <c r="A18" s="265" t="s">
        <v>521</v>
      </c>
      <c r="B18" s="268">
        <f>'Anexo.I.4.a'!D159</f>
        <v>25120000</v>
      </c>
    </row>
    <row r="19" spans="1:2" ht="12.75">
      <c r="A19" s="257" t="s">
        <v>522</v>
      </c>
      <c r="B19" s="264">
        <v>100000</v>
      </c>
    </row>
    <row r="20" spans="1:2" ht="12.75">
      <c r="A20" s="257" t="s">
        <v>523</v>
      </c>
      <c r="B20" s="264">
        <v>0</v>
      </c>
    </row>
    <row r="21" spans="1:2" ht="12.75">
      <c r="A21" s="257" t="s">
        <v>524</v>
      </c>
      <c r="B21" s="264">
        <v>0</v>
      </c>
    </row>
    <row r="22" spans="1:2" ht="12.75">
      <c r="A22" s="257" t="s">
        <v>525</v>
      </c>
      <c r="B22" s="264">
        <v>350000</v>
      </c>
    </row>
    <row r="23" spans="1:2" ht="12.75">
      <c r="A23" s="257" t="s">
        <v>526</v>
      </c>
      <c r="B23" s="273">
        <f>'Anexo.I.4.a'!D108+'Anexo.I.4.a'!D133</f>
        <v>15000</v>
      </c>
    </row>
    <row r="24" spans="1:2" ht="12.75">
      <c r="A24" s="265" t="s">
        <v>527</v>
      </c>
      <c r="B24" s="266">
        <f>B18-B19-B20-B21-B22+B23</f>
        <v>24685000</v>
      </c>
    </row>
    <row r="25" spans="1:2" ht="13.5" thickBot="1">
      <c r="A25" s="269"/>
      <c r="B25" s="270"/>
    </row>
    <row r="26" spans="1:2" ht="13.5" thickBot="1">
      <c r="A26" s="246" t="s">
        <v>528</v>
      </c>
      <c r="B26" s="271">
        <f>B16-B24</f>
        <v>-140000</v>
      </c>
    </row>
  </sheetData>
  <sheetProtection/>
  <mergeCells count="2">
    <mergeCell ref="A5:B5"/>
    <mergeCell ref="A8:B8"/>
  </mergeCells>
  <printOptions/>
  <pageMargins left="0.511811024" right="0.511811024" top="0.56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C1">
      <selection activeCell="G12" sqref="G12"/>
    </sheetView>
  </sheetViews>
  <sheetFormatPr defaultColWidth="9.140625" defaultRowHeight="12.75"/>
  <cols>
    <col min="2" max="2" width="83.421875" style="0" customWidth="1"/>
    <col min="3" max="3" width="13.00390625" style="0" customWidth="1"/>
    <col min="4" max="4" width="10.57421875" style="0" customWidth="1"/>
    <col min="5" max="5" width="14.57421875" style="0" customWidth="1"/>
    <col min="6" max="6" width="10.421875" style="0" customWidth="1"/>
    <col min="7" max="7" width="10.8515625" style="0" customWidth="1"/>
    <col min="8" max="8" width="15.7109375" style="0" customWidth="1"/>
    <col min="9" max="9" width="14.00390625" style="0" customWidth="1"/>
    <col min="10" max="10" width="15.140625" style="0" customWidth="1"/>
  </cols>
  <sheetData>
    <row r="1" spans="1:7" ht="12.75">
      <c r="A1" s="1" t="s">
        <v>154</v>
      </c>
      <c r="C1" s="350"/>
      <c r="D1" s="4"/>
      <c r="E1" s="4"/>
      <c r="G1" s="351"/>
    </row>
    <row r="2" spans="1:7" ht="12.75">
      <c r="A2" s="8" t="s">
        <v>560</v>
      </c>
      <c r="C2" s="350"/>
      <c r="D2" s="4"/>
      <c r="E2" s="4"/>
      <c r="G2" s="351"/>
    </row>
    <row r="3" spans="1:7" ht="12.75">
      <c r="A3" s="8"/>
      <c r="C3" s="350"/>
      <c r="D3" s="4"/>
      <c r="E3" s="4"/>
      <c r="G3" s="351"/>
    </row>
    <row r="4" spans="1:14" ht="12.75">
      <c r="A4" s="509" t="s">
        <v>754</v>
      </c>
      <c r="B4" s="509"/>
      <c r="C4" s="509"/>
      <c r="D4" s="509"/>
      <c r="E4" s="509"/>
      <c r="F4" s="509"/>
      <c r="G4" s="509"/>
      <c r="H4" s="509"/>
      <c r="I4" s="509"/>
      <c r="J4" s="509"/>
      <c r="K4" s="8"/>
      <c r="L4" s="8"/>
      <c r="M4" s="8"/>
      <c r="N4" s="8"/>
    </row>
    <row r="5" spans="3:7" ht="12.75">
      <c r="C5" s="350"/>
      <c r="D5" s="4"/>
      <c r="E5" s="4"/>
      <c r="G5" s="351"/>
    </row>
    <row r="6" spans="3:7" ht="13.5" thickBot="1">
      <c r="C6" s="350"/>
      <c r="D6" s="4"/>
      <c r="E6" s="4"/>
      <c r="G6" s="351"/>
    </row>
    <row r="7" spans="1:10" ht="13.5" thickBot="1">
      <c r="A7" s="510" t="s">
        <v>631</v>
      </c>
      <c r="B7" s="511"/>
      <c r="C7" s="511"/>
      <c r="D7" s="511"/>
      <c r="E7" s="511"/>
      <c r="F7" s="511"/>
      <c r="G7" s="511"/>
      <c r="H7" s="511"/>
      <c r="I7" s="511"/>
      <c r="J7" s="518"/>
    </row>
    <row r="8" spans="1:10" ht="13.5" thickBot="1">
      <c r="A8" s="32" t="s">
        <v>0</v>
      </c>
      <c r="B8" s="17" t="s">
        <v>632</v>
      </c>
      <c r="C8" s="311" t="s">
        <v>633</v>
      </c>
      <c r="D8" s="32" t="s">
        <v>634</v>
      </c>
      <c r="E8" s="510" t="s">
        <v>635</v>
      </c>
      <c r="F8" s="511"/>
      <c r="G8" s="518"/>
      <c r="H8" s="511" t="s">
        <v>636</v>
      </c>
      <c r="I8" s="511"/>
      <c r="J8" s="518"/>
    </row>
    <row r="9" spans="1:10" ht="13.5" thickBot="1">
      <c r="A9" s="348"/>
      <c r="B9" s="352"/>
      <c r="C9" s="353"/>
      <c r="D9" s="254" t="s">
        <v>637</v>
      </c>
      <c r="E9" s="32" t="s">
        <v>638</v>
      </c>
      <c r="F9" s="17" t="s">
        <v>639</v>
      </c>
      <c r="G9" s="17" t="s">
        <v>752</v>
      </c>
      <c r="H9" s="17" t="s">
        <v>638</v>
      </c>
      <c r="I9" s="32" t="s">
        <v>639</v>
      </c>
      <c r="J9" s="32" t="s">
        <v>752</v>
      </c>
    </row>
    <row r="10" spans="1:10" ht="12.75">
      <c r="A10" s="56"/>
      <c r="B10" s="354"/>
      <c r="C10" s="355"/>
      <c r="D10" s="153"/>
      <c r="E10" s="153"/>
      <c r="F10" s="53"/>
      <c r="G10" s="53"/>
      <c r="H10" s="53"/>
      <c r="I10" s="153"/>
      <c r="J10" s="153"/>
    </row>
    <row r="11" spans="1:10" ht="12.75">
      <c r="A11" s="193"/>
      <c r="B11" s="67" t="s">
        <v>38</v>
      </c>
      <c r="C11" s="356"/>
      <c r="D11" s="194"/>
      <c r="E11" s="194"/>
      <c r="F11" s="357"/>
      <c r="G11" s="357"/>
      <c r="H11" s="330"/>
      <c r="I11" s="136"/>
      <c r="J11" s="136"/>
    </row>
    <row r="12" spans="1:10" ht="12.75">
      <c r="A12" s="193"/>
      <c r="B12" s="52"/>
      <c r="C12" s="356"/>
      <c r="D12" s="194"/>
      <c r="E12" s="358"/>
      <c r="F12" s="359"/>
      <c r="G12" s="359"/>
      <c r="H12" s="360"/>
      <c r="I12" s="361"/>
      <c r="J12" s="361"/>
    </row>
    <row r="13" spans="1:10" ht="12.75">
      <c r="A13" s="55" t="s">
        <v>23</v>
      </c>
      <c r="B13" s="34" t="s">
        <v>437</v>
      </c>
      <c r="C13" s="362"/>
      <c r="D13" s="202"/>
      <c r="E13" s="363"/>
      <c r="F13" s="364"/>
      <c r="G13" s="364"/>
      <c r="H13" s="365">
        <f>SUM(H14:H15)</f>
        <v>2400000</v>
      </c>
      <c r="I13" s="366">
        <f>SUM(I14:I15)</f>
        <v>610000</v>
      </c>
      <c r="J13" s="366">
        <f>SUM(J14:J15)</f>
        <v>610000</v>
      </c>
    </row>
    <row r="14" spans="1:10" ht="12.75">
      <c r="A14" s="55"/>
      <c r="B14" s="367" t="s">
        <v>640</v>
      </c>
      <c r="C14" s="368" t="s">
        <v>641</v>
      </c>
      <c r="D14" s="194" t="s">
        <v>642</v>
      </c>
      <c r="E14" s="194">
        <v>1</v>
      </c>
      <c r="F14" s="194">
        <v>1</v>
      </c>
      <c r="G14" s="194">
        <v>1</v>
      </c>
      <c r="H14" s="360">
        <v>110000</v>
      </c>
      <c r="I14" s="361">
        <v>110000</v>
      </c>
      <c r="J14" s="361">
        <v>110000</v>
      </c>
    </row>
    <row r="15" spans="1:10" ht="12.75">
      <c r="A15" s="193"/>
      <c r="B15" s="34" t="s">
        <v>643</v>
      </c>
      <c r="C15" s="356" t="s">
        <v>644</v>
      </c>
      <c r="D15" s="194"/>
      <c r="E15" s="358"/>
      <c r="F15" s="359"/>
      <c r="G15" s="359"/>
      <c r="H15" s="86">
        <v>2290000</v>
      </c>
      <c r="I15" s="369">
        <v>500000</v>
      </c>
      <c r="J15" s="369">
        <v>500000</v>
      </c>
    </row>
    <row r="16" spans="1:10" ht="12.75">
      <c r="A16" s="193"/>
      <c r="B16" s="52"/>
      <c r="C16" s="356"/>
      <c r="D16" s="194"/>
      <c r="E16" s="358"/>
      <c r="F16" s="359"/>
      <c r="G16" s="359"/>
      <c r="H16" s="360"/>
      <c r="I16" s="361"/>
      <c r="J16" s="361"/>
    </row>
    <row r="17" spans="1:10" ht="12.75">
      <c r="A17" s="55" t="s">
        <v>22</v>
      </c>
      <c r="B17" s="34" t="s">
        <v>475</v>
      </c>
      <c r="C17" s="362"/>
      <c r="D17" s="202"/>
      <c r="E17" s="363"/>
      <c r="F17" s="364"/>
      <c r="G17" s="364"/>
      <c r="H17" s="365">
        <f>SUM(H18:H20)</f>
        <v>12500000</v>
      </c>
      <c r="I17" s="366">
        <f>SUM(I18:I20)</f>
        <v>2800000</v>
      </c>
      <c r="J17" s="366">
        <f>SUM(J18:J20)</f>
        <v>2800000</v>
      </c>
    </row>
    <row r="18" spans="1:10" ht="12.75">
      <c r="A18" s="55"/>
      <c r="B18" s="367" t="s">
        <v>645</v>
      </c>
      <c r="C18" s="368" t="s">
        <v>641</v>
      </c>
      <c r="D18" s="194" t="s">
        <v>642</v>
      </c>
      <c r="E18" s="194">
        <v>2</v>
      </c>
      <c r="F18" s="194">
        <v>1</v>
      </c>
      <c r="G18" s="194">
        <v>1</v>
      </c>
      <c r="H18" s="360">
        <v>100000</v>
      </c>
      <c r="I18" s="361">
        <v>50000</v>
      </c>
      <c r="J18" s="361">
        <v>50000</v>
      </c>
    </row>
    <row r="19" spans="1:10" ht="12.75">
      <c r="A19" s="55"/>
      <c r="B19" s="52" t="s">
        <v>646</v>
      </c>
      <c r="C19" s="356" t="s">
        <v>647</v>
      </c>
      <c r="D19" s="194" t="s">
        <v>642</v>
      </c>
      <c r="E19" s="194">
        <v>1</v>
      </c>
      <c r="F19" s="194">
        <v>1</v>
      </c>
      <c r="G19" s="194">
        <v>1</v>
      </c>
      <c r="H19" s="360">
        <v>200000</v>
      </c>
      <c r="I19" s="361">
        <v>200000</v>
      </c>
      <c r="J19" s="361">
        <v>200000</v>
      </c>
    </row>
    <row r="20" spans="1:10" ht="12.75">
      <c r="A20" s="193"/>
      <c r="B20" s="34" t="s">
        <v>648</v>
      </c>
      <c r="C20" s="356" t="s">
        <v>644</v>
      </c>
      <c r="D20" s="194"/>
      <c r="E20" s="194"/>
      <c r="F20" s="84"/>
      <c r="G20" s="84"/>
      <c r="H20" s="164">
        <v>12200000</v>
      </c>
      <c r="I20" s="251">
        <v>2550000</v>
      </c>
      <c r="J20" s="251">
        <v>2550000</v>
      </c>
    </row>
    <row r="21" spans="1:10" ht="12.75">
      <c r="A21" s="193"/>
      <c r="B21" s="52"/>
      <c r="C21" s="356"/>
      <c r="D21" s="194"/>
      <c r="E21" s="358"/>
      <c r="F21" s="359"/>
      <c r="G21" s="359"/>
      <c r="H21" s="360"/>
      <c r="I21" s="361"/>
      <c r="J21" s="361"/>
    </row>
    <row r="22" spans="1:10" ht="12.75">
      <c r="A22" s="212" t="s">
        <v>31</v>
      </c>
      <c r="B22" s="34" t="s">
        <v>155</v>
      </c>
      <c r="C22" s="362"/>
      <c r="D22" s="202"/>
      <c r="E22" s="363"/>
      <c r="F22" s="364"/>
      <c r="G22" s="364"/>
      <c r="H22" s="365">
        <f>SUM(H23:H31)</f>
        <v>10600000</v>
      </c>
      <c r="I22" s="366">
        <f>SUM(I23:I31)</f>
        <v>2300000</v>
      </c>
      <c r="J22" s="366">
        <f>SUM(J23:J31)</f>
        <v>2300000</v>
      </c>
    </row>
    <row r="23" spans="1:10" ht="12.75">
      <c r="A23" s="193"/>
      <c r="B23" s="52" t="s">
        <v>649</v>
      </c>
      <c r="C23" s="356" t="s">
        <v>650</v>
      </c>
      <c r="D23" s="194" t="s">
        <v>642</v>
      </c>
      <c r="E23" s="370">
        <v>4</v>
      </c>
      <c r="F23" s="149">
        <v>1</v>
      </c>
      <c r="G23" s="149">
        <v>1</v>
      </c>
      <c r="H23" s="86">
        <v>600000</v>
      </c>
      <c r="I23" s="369">
        <v>150000</v>
      </c>
      <c r="J23" s="369">
        <v>150000</v>
      </c>
    </row>
    <row r="24" spans="1:10" ht="12.75">
      <c r="A24" s="193"/>
      <c r="B24" s="52" t="s">
        <v>651</v>
      </c>
      <c r="C24" s="356" t="s">
        <v>652</v>
      </c>
      <c r="D24" s="194" t="s">
        <v>642</v>
      </c>
      <c r="E24" s="194">
        <v>95</v>
      </c>
      <c r="F24" s="194">
        <v>95</v>
      </c>
      <c r="G24" s="194">
        <v>95</v>
      </c>
      <c r="H24" s="86">
        <v>460000</v>
      </c>
      <c r="I24" s="369">
        <v>100000</v>
      </c>
      <c r="J24" s="369">
        <v>100000</v>
      </c>
    </row>
    <row r="25" spans="1:10" ht="12.75">
      <c r="A25" s="193"/>
      <c r="B25" s="52" t="s">
        <v>653</v>
      </c>
      <c r="C25" s="356" t="s">
        <v>652</v>
      </c>
      <c r="D25" s="194" t="s">
        <v>642</v>
      </c>
      <c r="E25" s="370">
        <v>50</v>
      </c>
      <c r="F25" s="370">
        <v>50</v>
      </c>
      <c r="G25" s="370">
        <v>50</v>
      </c>
      <c r="H25" s="86">
        <v>335000</v>
      </c>
      <c r="I25" s="369">
        <v>75000</v>
      </c>
      <c r="J25" s="369">
        <v>75000</v>
      </c>
    </row>
    <row r="26" spans="1:10" ht="12.75">
      <c r="A26" s="193"/>
      <c r="B26" s="52" t="s">
        <v>654</v>
      </c>
      <c r="C26" s="356" t="s">
        <v>652</v>
      </c>
      <c r="D26" s="194" t="s">
        <v>642</v>
      </c>
      <c r="E26" s="370">
        <v>31</v>
      </c>
      <c r="F26" s="370">
        <v>31</v>
      </c>
      <c r="G26" s="370">
        <v>31</v>
      </c>
      <c r="H26" s="86">
        <v>300000</v>
      </c>
      <c r="I26" s="369">
        <v>40000</v>
      </c>
      <c r="J26" s="369">
        <v>40000</v>
      </c>
    </row>
    <row r="27" spans="1:10" ht="12.75">
      <c r="A27" s="193"/>
      <c r="B27" s="52" t="s">
        <v>655</v>
      </c>
      <c r="C27" s="356" t="s">
        <v>652</v>
      </c>
      <c r="D27" s="194" t="s">
        <v>642</v>
      </c>
      <c r="E27" s="370">
        <v>67</v>
      </c>
      <c r="F27" s="370">
        <v>67</v>
      </c>
      <c r="G27" s="370">
        <v>67</v>
      </c>
      <c r="H27" s="86">
        <v>580000</v>
      </c>
      <c r="I27" s="369">
        <v>115000</v>
      </c>
      <c r="J27" s="369">
        <v>115000</v>
      </c>
    </row>
    <row r="28" spans="1:10" ht="12.75">
      <c r="A28" s="193"/>
      <c r="B28" s="52" t="s">
        <v>656</v>
      </c>
      <c r="C28" s="356" t="s">
        <v>644</v>
      </c>
      <c r="D28" s="194"/>
      <c r="E28" s="194"/>
      <c r="F28" s="84"/>
      <c r="G28" s="84"/>
      <c r="H28" s="86">
        <v>2255000</v>
      </c>
      <c r="I28" s="369">
        <v>590000</v>
      </c>
      <c r="J28" s="369">
        <v>590000</v>
      </c>
    </row>
    <row r="29" spans="1:10" ht="12.75">
      <c r="A29" s="193"/>
      <c r="B29" s="52" t="s">
        <v>657</v>
      </c>
      <c r="C29" s="356" t="s">
        <v>644</v>
      </c>
      <c r="D29" s="194"/>
      <c r="E29" s="371"/>
      <c r="F29" s="372"/>
      <c r="G29" s="372"/>
      <c r="H29" s="86">
        <v>2070000</v>
      </c>
      <c r="I29" s="369">
        <v>380000</v>
      </c>
      <c r="J29" s="369">
        <v>380000</v>
      </c>
    </row>
    <row r="30" spans="1:10" ht="12.75">
      <c r="A30" s="193"/>
      <c r="B30" s="52" t="s">
        <v>658</v>
      </c>
      <c r="C30" s="356" t="s">
        <v>644</v>
      </c>
      <c r="D30" s="373"/>
      <c r="E30" s="194"/>
      <c r="F30" s="84"/>
      <c r="G30" s="84"/>
      <c r="H30" s="86">
        <v>2500000</v>
      </c>
      <c r="I30" s="369">
        <v>500000</v>
      </c>
      <c r="J30" s="369">
        <v>500000</v>
      </c>
    </row>
    <row r="31" spans="1:10" ht="12.75">
      <c r="A31" s="193"/>
      <c r="B31" s="52" t="s">
        <v>659</v>
      </c>
      <c r="C31" s="356" t="s">
        <v>644</v>
      </c>
      <c r="D31" s="373"/>
      <c r="E31" s="370"/>
      <c r="F31" s="149"/>
      <c r="G31" s="149"/>
      <c r="H31" s="86">
        <v>1500000</v>
      </c>
      <c r="I31" s="369">
        <v>350000</v>
      </c>
      <c r="J31" s="369">
        <v>350000</v>
      </c>
    </row>
    <row r="32" spans="1:10" ht="12.75">
      <c r="A32" s="193"/>
      <c r="B32" s="34"/>
      <c r="C32" s="356"/>
      <c r="D32" s="373"/>
      <c r="E32" s="194"/>
      <c r="F32" s="84"/>
      <c r="G32" s="84"/>
      <c r="H32" s="86"/>
      <c r="I32" s="369"/>
      <c r="J32" s="369"/>
    </row>
    <row r="33" spans="1:10" ht="12.75">
      <c r="A33" s="55" t="s">
        <v>24</v>
      </c>
      <c r="B33" s="34" t="s">
        <v>156</v>
      </c>
      <c r="C33" s="362"/>
      <c r="D33" s="202"/>
      <c r="E33" s="363"/>
      <c r="F33" s="364"/>
      <c r="G33" s="364"/>
      <c r="H33" s="365">
        <f>SUM(H34:H40)</f>
        <v>15380000</v>
      </c>
      <c r="I33" s="366">
        <f>SUM(I34:I40)</f>
        <v>3300000</v>
      </c>
      <c r="J33" s="366">
        <f>SUM(J34:J40)</f>
        <v>3300000</v>
      </c>
    </row>
    <row r="34" spans="1:10" ht="12.75">
      <c r="A34" s="193"/>
      <c r="B34" s="52" t="s">
        <v>660</v>
      </c>
      <c r="C34" s="356" t="s">
        <v>650</v>
      </c>
      <c r="D34" s="194" t="s">
        <v>642</v>
      </c>
      <c r="E34" s="194">
        <v>4</v>
      </c>
      <c r="F34" s="84">
        <v>1</v>
      </c>
      <c r="G34" s="84">
        <v>1</v>
      </c>
      <c r="H34" s="86">
        <v>600000</v>
      </c>
      <c r="I34" s="369">
        <v>150000</v>
      </c>
      <c r="J34" s="369">
        <v>150000</v>
      </c>
    </row>
    <row r="35" spans="1:10" ht="12.75">
      <c r="A35" s="193"/>
      <c r="B35" s="52" t="s">
        <v>661</v>
      </c>
      <c r="C35" s="356" t="s">
        <v>662</v>
      </c>
      <c r="D35" s="194" t="s">
        <v>642</v>
      </c>
      <c r="E35" s="194">
        <v>6</v>
      </c>
      <c r="F35" s="84">
        <v>2</v>
      </c>
      <c r="G35" s="84">
        <v>2</v>
      </c>
      <c r="H35" s="86">
        <v>480000</v>
      </c>
      <c r="I35" s="369">
        <v>120000</v>
      </c>
      <c r="J35" s="369">
        <v>120000</v>
      </c>
    </row>
    <row r="36" spans="1:10" ht="12.75">
      <c r="A36" s="193"/>
      <c r="B36" s="52" t="s">
        <v>663</v>
      </c>
      <c r="C36" s="356" t="s">
        <v>652</v>
      </c>
      <c r="D36" s="194" t="s">
        <v>642</v>
      </c>
      <c r="E36" s="194">
        <v>149</v>
      </c>
      <c r="F36" s="194">
        <v>149</v>
      </c>
      <c r="G36" s="194">
        <v>149</v>
      </c>
      <c r="H36" s="86">
        <v>900000</v>
      </c>
      <c r="I36" s="369">
        <v>200000</v>
      </c>
      <c r="J36" s="369">
        <v>200000</v>
      </c>
    </row>
    <row r="37" spans="1:10" ht="12.75">
      <c r="A37" s="193"/>
      <c r="B37" s="52" t="s">
        <v>664</v>
      </c>
      <c r="C37" s="356" t="s">
        <v>652</v>
      </c>
      <c r="D37" s="194" t="s">
        <v>642</v>
      </c>
      <c r="E37" s="370">
        <v>146</v>
      </c>
      <c r="F37" s="370">
        <v>146</v>
      </c>
      <c r="G37" s="370">
        <v>146</v>
      </c>
      <c r="H37" s="86">
        <v>4420000</v>
      </c>
      <c r="I37" s="369">
        <v>925000</v>
      </c>
      <c r="J37" s="369">
        <v>925000</v>
      </c>
    </row>
    <row r="38" spans="1:10" ht="12.75">
      <c r="A38" s="193"/>
      <c r="B38" s="52" t="s">
        <v>665</v>
      </c>
      <c r="C38" s="356" t="s">
        <v>644</v>
      </c>
      <c r="D38" s="194"/>
      <c r="E38" s="194"/>
      <c r="F38" s="84"/>
      <c r="G38" s="84"/>
      <c r="H38" s="86">
        <f>4285000+5000</f>
        <v>4290000</v>
      </c>
      <c r="I38" s="369">
        <v>915000</v>
      </c>
      <c r="J38" s="369">
        <v>915000</v>
      </c>
    </row>
    <row r="39" spans="1:10" ht="12.75">
      <c r="A39" s="193"/>
      <c r="B39" s="52" t="s">
        <v>666</v>
      </c>
      <c r="C39" s="356" t="s">
        <v>644</v>
      </c>
      <c r="D39" s="194"/>
      <c r="E39" s="194"/>
      <c r="F39" s="84"/>
      <c r="G39" s="84"/>
      <c r="H39" s="86">
        <v>3240000</v>
      </c>
      <c r="I39" s="369">
        <v>660000</v>
      </c>
      <c r="J39" s="369">
        <v>660000</v>
      </c>
    </row>
    <row r="40" spans="1:10" ht="12.75">
      <c r="A40" s="193"/>
      <c r="B40" s="374" t="s">
        <v>667</v>
      </c>
      <c r="C40" s="356" t="s">
        <v>644</v>
      </c>
      <c r="D40" s="373"/>
      <c r="E40" s="194"/>
      <c r="F40" s="84"/>
      <c r="G40" s="84"/>
      <c r="H40" s="86">
        <v>1450000</v>
      </c>
      <c r="I40" s="369">
        <v>330000</v>
      </c>
      <c r="J40" s="369">
        <v>330000</v>
      </c>
    </row>
    <row r="41" spans="1:10" ht="12.75">
      <c r="A41" s="193"/>
      <c r="B41" s="52"/>
      <c r="C41" s="356"/>
      <c r="D41" s="194"/>
      <c r="E41" s="358"/>
      <c r="F41" s="359"/>
      <c r="G41" s="359"/>
      <c r="H41" s="360"/>
      <c r="I41" s="361"/>
      <c r="J41" s="361"/>
    </row>
    <row r="42" spans="1:10" ht="12.75">
      <c r="A42" s="55" t="s">
        <v>16</v>
      </c>
      <c r="B42" s="34" t="s">
        <v>134</v>
      </c>
      <c r="C42" s="362"/>
      <c r="D42" s="202"/>
      <c r="E42" s="363"/>
      <c r="F42" s="364"/>
      <c r="G42" s="364"/>
      <c r="H42" s="365">
        <f>SUM(H43:H43)</f>
        <v>4000000</v>
      </c>
      <c r="I42" s="366">
        <f>SUM(I43:I43)</f>
        <v>900000</v>
      </c>
      <c r="J42" s="366">
        <f>SUM(J43:J43)</f>
        <v>900000</v>
      </c>
    </row>
    <row r="43" spans="1:10" ht="12.75">
      <c r="A43" s="193"/>
      <c r="B43" s="52" t="s">
        <v>668</v>
      </c>
      <c r="C43" s="356" t="s">
        <v>644</v>
      </c>
      <c r="D43" s="194"/>
      <c r="E43" s="370"/>
      <c r="F43" s="149"/>
      <c r="G43" s="149"/>
      <c r="H43" s="86">
        <v>4000000</v>
      </c>
      <c r="I43" s="369">
        <v>900000</v>
      </c>
      <c r="J43" s="369">
        <v>900000</v>
      </c>
    </row>
    <row r="44" spans="1:10" ht="12.75">
      <c r="A44" s="193"/>
      <c r="B44" s="52"/>
      <c r="C44" s="356"/>
      <c r="D44" s="373"/>
      <c r="E44" s="370"/>
      <c r="F44" s="149"/>
      <c r="G44" s="149"/>
      <c r="H44" s="86"/>
      <c r="I44" s="369"/>
      <c r="J44" s="369"/>
    </row>
    <row r="45" spans="1:10" ht="12.75">
      <c r="A45" s="55" t="s">
        <v>25</v>
      </c>
      <c r="B45" s="34" t="s">
        <v>157</v>
      </c>
      <c r="C45" s="356"/>
      <c r="D45" s="194"/>
      <c r="E45" s="358"/>
      <c r="F45" s="359"/>
      <c r="G45" s="359"/>
      <c r="H45" s="365">
        <f>SUM(H46:H48)</f>
        <v>5300000</v>
      </c>
      <c r="I45" s="366">
        <f>SUM(I46:I48)</f>
        <v>1180000</v>
      </c>
      <c r="J45" s="366">
        <f>SUM(J46:J48)</f>
        <v>1180000</v>
      </c>
    </row>
    <row r="46" spans="1:10" ht="12.75">
      <c r="A46" s="193"/>
      <c r="B46" s="34" t="s">
        <v>669</v>
      </c>
      <c r="C46" s="356" t="s">
        <v>670</v>
      </c>
      <c r="D46" s="194" t="s">
        <v>642</v>
      </c>
      <c r="E46" s="370">
        <v>20</v>
      </c>
      <c r="F46" s="84">
        <v>5</v>
      </c>
      <c r="G46" s="84">
        <v>5</v>
      </c>
      <c r="H46" s="360">
        <v>1000000</v>
      </c>
      <c r="I46" s="361">
        <v>250000</v>
      </c>
      <c r="J46" s="361">
        <v>250000</v>
      </c>
    </row>
    <row r="47" spans="1:10" ht="12.75">
      <c r="A47" s="193"/>
      <c r="B47" s="34" t="s">
        <v>671</v>
      </c>
      <c r="C47" s="356" t="s">
        <v>644</v>
      </c>
      <c r="D47" s="194"/>
      <c r="E47" s="370"/>
      <c r="F47" s="359"/>
      <c r="G47" s="359"/>
      <c r="H47" s="360">
        <v>4200000</v>
      </c>
      <c r="I47" s="361">
        <v>905000</v>
      </c>
      <c r="J47" s="361">
        <v>905000</v>
      </c>
    </row>
    <row r="48" spans="1:10" ht="12.75">
      <c r="A48" s="193"/>
      <c r="B48" s="52" t="s">
        <v>672</v>
      </c>
      <c r="C48" s="356"/>
      <c r="D48" s="194"/>
      <c r="E48" s="370"/>
      <c r="F48" s="359"/>
      <c r="G48" s="359"/>
      <c r="H48" s="360">
        <v>100000</v>
      </c>
      <c r="I48" s="361">
        <v>25000</v>
      </c>
      <c r="J48" s="361">
        <v>25000</v>
      </c>
    </row>
    <row r="49" spans="1:10" ht="12.75">
      <c r="A49" s="193"/>
      <c r="B49" s="52"/>
      <c r="C49" s="356"/>
      <c r="D49" s="194"/>
      <c r="E49" s="358"/>
      <c r="F49" s="359"/>
      <c r="G49" s="359"/>
      <c r="H49" s="360"/>
      <c r="I49" s="361"/>
      <c r="J49" s="361"/>
    </row>
    <row r="50" spans="1:10" ht="12.75">
      <c r="A50" s="55" t="s">
        <v>26</v>
      </c>
      <c r="B50" s="34" t="s">
        <v>158</v>
      </c>
      <c r="C50" s="362"/>
      <c r="D50" s="202"/>
      <c r="E50" s="363"/>
      <c r="F50" s="364"/>
      <c r="G50" s="364"/>
      <c r="H50" s="365">
        <f>SUM(H51:H51)</f>
        <v>1000000</v>
      </c>
      <c r="I50" s="366">
        <f>SUM(I51:I51)</f>
        <v>240000</v>
      </c>
      <c r="J50" s="366">
        <f>SUM(J51:J51)</f>
        <v>240000</v>
      </c>
    </row>
    <row r="51" spans="1:10" ht="12.75">
      <c r="A51" s="193"/>
      <c r="B51" s="34" t="s">
        <v>673</v>
      </c>
      <c r="C51" s="356" t="s">
        <v>644</v>
      </c>
      <c r="D51" s="194"/>
      <c r="E51" s="370"/>
      <c r="F51" s="149"/>
      <c r="G51" s="149"/>
      <c r="H51" s="360">
        <v>1000000</v>
      </c>
      <c r="I51" s="361">
        <v>240000</v>
      </c>
      <c r="J51" s="361">
        <v>240000</v>
      </c>
    </row>
    <row r="52" spans="1:10" ht="12.75">
      <c r="A52" s="193"/>
      <c r="B52" s="34"/>
      <c r="C52" s="356"/>
      <c r="D52" s="373"/>
      <c r="E52" s="370"/>
      <c r="F52" s="149"/>
      <c r="G52" s="149"/>
      <c r="H52" s="360"/>
      <c r="I52" s="361"/>
      <c r="J52" s="361"/>
    </row>
    <row r="53" spans="1:10" ht="12.75">
      <c r="A53" s="55" t="s">
        <v>17</v>
      </c>
      <c r="B53" s="34" t="s">
        <v>159</v>
      </c>
      <c r="C53" s="356"/>
      <c r="D53" s="373"/>
      <c r="E53" s="370"/>
      <c r="F53" s="149"/>
      <c r="G53" s="149"/>
      <c r="H53" s="365">
        <f>SUM(H54:H58)</f>
        <v>1200000</v>
      </c>
      <c r="I53" s="366">
        <f>SUM(I54:I58)</f>
        <v>250000</v>
      </c>
      <c r="J53" s="366">
        <f>SUM(J54:J58)</f>
        <v>250000</v>
      </c>
    </row>
    <row r="54" spans="1:10" ht="12.75">
      <c r="A54" s="193"/>
      <c r="B54" s="34" t="s">
        <v>674</v>
      </c>
      <c r="C54" s="356" t="s">
        <v>675</v>
      </c>
      <c r="D54" s="373" t="s">
        <v>642</v>
      </c>
      <c r="E54" s="370">
        <v>1</v>
      </c>
      <c r="F54" s="370">
        <v>1</v>
      </c>
      <c r="G54" s="370">
        <v>1</v>
      </c>
      <c r="H54" s="360">
        <v>140000</v>
      </c>
      <c r="I54" s="361">
        <v>35000</v>
      </c>
      <c r="J54" s="361">
        <v>35000</v>
      </c>
    </row>
    <row r="55" spans="1:10" ht="12.75">
      <c r="A55" s="193"/>
      <c r="B55" s="34" t="s">
        <v>676</v>
      </c>
      <c r="C55" s="356" t="s">
        <v>677</v>
      </c>
      <c r="D55" s="373" t="s">
        <v>642</v>
      </c>
      <c r="E55" s="370">
        <v>3</v>
      </c>
      <c r="F55" s="370">
        <v>1</v>
      </c>
      <c r="G55" s="370">
        <v>1</v>
      </c>
      <c r="H55" s="360">
        <v>100000</v>
      </c>
      <c r="I55" s="361">
        <v>25000</v>
      </c>
      <c r="J55" s="361">
        <v>25000</v>
      </c>
    </row>
    <row r="56" spans="1:10" ht="12.75">
      <c r="A56" s="193"/>
      <c r="B56" s="34" t="s">
        <v>678</v>
      </c>
      <c r="C56" s="356" t="s">
        <v>644</v>
      </c>
      <c r="D56" s="373"/>
      <c r="E56" s="370"/>
      <c r="F56" s="149"/>
      <c r="G56" s="149"/>
      <c r="H56" s="360">
        <v>300000</v>
      </c>
      <c r="I56" s="361">
        <v>70000</v>
      </c>
      <c r="J56" s="361">
        <v>70000</v>
      </c>
    </row>
    <row r="57" spans="1:10" ht="12.75">
      <c r="A57" s="193"/>
      <c r="B57" s="34" t="s">
        <v>679</v>
      </c>
      <c r="C57" s="356" t="s">
        <v>644</v>
      </c>
      <c r="D57" s="373"/>
      <c r="E57" s="370"/>
      <c r="F57" s="149"/>
      <c r="G57" s="149"/>
      <c r="H57" s="360">
        <v>320000</v>
      </c>
      <c r="I57" s="361">
        <v>85000</v>
      </c>
      <c r="J57" s="361">
        <v>85000</v>
      </c>
    </row>
    <row r="58" spans="1:10" ht="12.75">
      <c r="A58" s="193"/>
      <c r="B58" s="34" t="s">
        <v>680</v>
      </c>
      <c r="C58" s="356" t="s">
        <v>681</v>
      </c>
      <c r="D58" s="373" t="s">
        <v>642</v>
      </c>
      <c r="E58" s="370">
        <v>14</v>
      </c>
      <c r="F58" s="149">
        <v>4</v>
      </c>
      <c r="G58" s="149">
        <v>4</v>
      </c>
      <c r="H58" s="360">
        <v>340000</v>
      </c>
      <c r="I58" s="361">
        <v>35000</v>
      </c>
      <c r="J58" s="361">
        <v>35000</v>
      </c>
    </row>
    <row r="59" spans="1:10" ht="12.75">
      <c r="A59" s="193"/>
      <c r="B59" s="34"/>
      <c r="C59" s="356"/>
      <c r="D59" s="373"/>
      <c r="E59" s="370"/>
      <c r="F59" s="149"/>
      <c r="G59" s="149"/>
      <c r="H59" s="360"/>
      <c r="I59" s="361"/>
      <c r="J59" s="361"/>
    </row>
    <row r="60" spans="1:10" ht="12.75">
      <c r="A60" s="55" t="s">
        <v>27</v>
      </c>
      <c r="B60" s="34" t="s">
        <v>476</v>
      </c>
      <c r="C60" s="356"/>
      <c r="D60" s="373"/>
      <c r="E60" s="370"/>
      <c r="F60" s="149"/>
      <c r="G60" s="149"/>
      <c r="H60" s="365">
        <f>SUM(H61:H62)</f>
        <v>650000</v>
      </c>
      <c r="I60" s="366">
        <f>SUM(I61:I62)</f>
        <v>130000</v>
      </c>
      <c r="J60" s="366">
        <f>SUM(J61:J62)</f>
        <v>130000</v>
      </c>
    </row>
    <row r="61" spans="1:10" ht="12.75">
      <c r="A61" s="193"/>
      <c r="B61" s="34" t="s">
        <v>682</v>
      </c>
      <c r="C61" s="356" t="s">
        <v>644</v>
      </c>
      <c r="D61" s="373"/>
      <c r="E61" s="370"/>
      <c r="F61" s="149"/>
      <c r="G61" s="149"/>
      <c r="H61" s="360">
        <v>400000</v>
      </c>
      <c r="I61" s="361">
        <v>80000</v>
      </c>
      <c r="J61" s="361">
        <v>80000</v>
      </c>
    </row>
    <row r="62" spans="1:10" ht="12.75">
      <c r="A62" s="193"/>
      <c r="B62" s="34" t="s">
        <v>683</v>
      </c>
      <c r="C62" s="356" t="s">
        <v>644</v>
      </c>
      <c r="D62" s="373"/>
      <c r="E62" s="370"/>
      <c r="F62" s="149"/>
      <c r="G62" s="149"/>
      <c r="H62" s="360">
        <v>250000</v>
      </c>
      <c r="I62" s="361">
        <v>50000</v>
      </c>
      <c r="J62" s="361">
        <v>50000</v>
      </c>
    </row>
    <row r="63" spans="1:10" ht="12.75">
      <c r="A63" s="193"/>
      <c r="B63" s="34"/>
      <c r="C63" s="356"/>
      <c r="D63" s="373"/>
      <c r="E63" s="370"/>
      <c r="F63" s="149"/>
      <c r="G63" s="149"/>
      <c r="H63" s="360"/>
      <c r="I63" s="361"/>
      <c r="J63" s="361"/>
    </row>
    <row r="64" spans="1:10" ht="12.75">
      <c r="A64" s="55" t="s">
        <v>28</v>
      </c>
      <c r="B64" s="34" t="s">
        <v>477</v>
      </c>
      <c r="C64" s="356"/>
      <c r="D64" s="373"/>
      <c r="E64" s="370"/>
      <c r="F64" s="149"/>
      <c r="G64" s="149"/>
      <c r="H64" s="365">
        <f>SUM(H65:H66)</f>
        <v>1300000</v>
      </c>
      <c r="I64" s="366">
        <f>SUM(I65:I66)</f>
        <v>420000</v>
      </c>
      <c r="J64" s="366">
        <f>SUM(J65:J66)</f>
        <v>420000</v>
      </c>
    </row>
    <row r="65" spans="1:10" ht="12.75">
      <c r="A65" s="193"/>
      <c r="B65" s="34" t="s">
        <v>684</v>
      </c>
      <c r="C65" s="356" t="s">
        <v>685</v>
      </c>
      <c r="D65" s="373" t="s">
        <v>642</v>
      </c>
      <c r="E65" s="370">
        <v>3</v>
      </c>
      <c r="F65" s="149">
        <v>1</v>
      </c>
      <c r="G65" s="149">
        <v>1</v>
      </c>
      <c r="H65" s="360">
        <v>400000</v>
      </c>
      <c r="I65" s="361">
        <v>205000</v>
      </c>
      <c r="J65" s="361">
        <v>205000</v>
      </c>
    </row>
    <row r="66" spans="1:10" ht="12.75">
      <c r="A66" s="193"/>
      <c r="B66" s="374" t="s">
        <v>686</v>
      </c>
      <c r="C66" s="356" t="s">
        <v>644</v>
      </c>
      <c r="D66" s="373"/>
      <c r="E66" s="370"/>
      <c r="F66" s="149"/>
      <c r="G66" s="149"/>
      <c r="H66" s="360">
        <v>900000</v>
      </c>
      <c r="I66" s="361">
        <v>215000</v>
      </c>
      <c r="J66" s="361">
        <v>215000</v>
      </c>
    </row>
    <row r="67" spans="1:10" ht="12.75">
      <c r="A67" s="193"/>
      <c r="B67" s="374"/>
      <c r="C67" s="356"/>
      <c r="D67" s="373"/>
      <c r="E67" s="370"/>
      <c r="F67" s="149"/>
      <c r="G67" s="149"/>
      <c r="H67" s="360"/>
      <c r="I67" s="361"/>
      <c r="J67" s="361"/>
    </row>
    <row r="68" spans="1:10" ht="12.75">
      <c r="A68" s="55" t="s">
        <v>110</v>
      </c>
      <c r="B68" s="34" t="s">
        <v>478</v>
      </c>
      <c r="C68" s="356"/>
      <c r="D68" s="373"/>
      <c r="E68" s="370"/>
      <c r="F68" s="149"/>
      <c r="G68" s="149"/>
      <c r="H68" s="365">
        <f>SUM(H69:H69)</f>
        <v>400000</v>
      </c>
      <c r="I68" s="366">
        <f>SUM(I69:I69)</f>
        <v>80000</v>
      </c>
      <c r="J68" s="366">
        <f>SUM(J69:J69)</f>
        <v>80000</v>
      </c>
    </row>
    <row r="69" spans="1:10" ht="12.75">
      <c r="A69" s="193"/>
      <c r="B69" s="374" t="s">
        <v>687</v>
      </c>
      <c r="C69" s="356" t="s">
        <v>644</v>
      </c>
      <c r="D69" s="373"/>
      <c r="E69" s="370"/>
      <c r="F69" s="149"/>
      <c r="G69" s="149"/>
      <c r="H69" s="360">
        <v>400000</v>
      </c>
      <c r="I69" s="361">
        <v>80000</v>
      </c>
      <c r="J69" s="361">
        <v>80000</v>
      </c>
    </row>
    <row r="70" spans="1:10" ht="12.75">
      <c r="A70" s="193"/>
      <c r="B70" s="52"/>
      <c r="C70" s="356"/>
      <c r="D70" s="373"/>
      <c r="E70" s="370"/>
      <c r="F70" s="149"/>
      <c r="G70" s="149"/>
      <c r="H70" s="360"/>
      <c r="I70" s="361"/>
      <c r="J70" s="361"/>
    </row>
    <row r="71" spans="1:10" ht="12.75">
      <c r="A71" s="55" t="s">
        <v>112</v>
      </c>
      <c r="B71" s="34" t="s">
        <v>479</v>
      </c>
      <c r="C71" s="375"/>
      <c r="D71" s="373"/>
      <c r="E71" s="370"/>
      <c r="F71" s="149"/>
      <c r="G71" s="149"/>
      <c r="H71" s="365">
        <f>SUM(H72:H83)</f>
        <v>17230000</v>
      </c>
      <c r="I71" s="366">
        <f>SUM(I72:I83)</f>
        <v>4065000</v>
      </c>
      <c r="J71" s="366">
        <f>SUM(J72:J83)</f>
        <v>4065000</v>
      </c>
    </row>
    <row r="72" spans="1:10" ht="12.75">
      <c r="A72" s="193"/>
      <c r="B72" s="34" t="s">
        <v>688</v>
      </c>
      <c r="C72" s="356" t="s">
        <v>689</v>
      </c>
      <c r="D72" s="373" t="s">
        <v>642</v>
      </c>
      <c r="E72" s="370">
        <v>4</v>
      </c>
      <c r="F72" s="149">
        <v>1</v>
      </c>
      <c r="G72" s="149">
        <v>1</v>
      </c>
      <c r="H72" s="360">
        <v>340000</v>
      </c>
      <c r="I72" s="361">
        <v>90000</v>
      </c>
      <c r="J72" s="361">
        <v>90000</v>
      </c>
    </row>
    <row r="73" spans="1:10" ht="12.75">
      <c r="A73" s="193"/>
      <c r="B73" s="34" t="s">
        <v>690</v>
      </c>
      <c r="C73" s="356" t="s">
        <v>691</v>
      </c>
      <c r="D73" s="373" t="s">
        <v>692</v>
      </c>
      <c r="E73" s="370">
        <v>10</v>
      </c>
      <c r="F73" s="149">
        <v>2</v>
      </c>
      <c r="G73" s="149">
        <v>2</v>
      </c>
      <c r="H73" s="360">
        <f>2410000+150000</f>
        <v>2560000</v>
      </c>
      <c r="I73" s="361">
        <v>520000</v>
      </c>
      <c r="J73" s="361">
        <v>520000</v>
      </c>
    </row>
    <row r="74" spans="1:10" ht="12.75">
      <c r="A74" s="193"/>
      <c r="B74" s="34" t="s">
        <v>693</v>
      </c>
      <c r="C74" s="356" t="s">
        <v>694</v>
      </c>
      <c r="D74" s="373" t="s">
        <v>695</v>
      </c>
      <c r="E74" s="370">
        <v>5000</v>
      </c>
      <c r="F74" s="149">
        <v>1250</v>
      </c>
      <c r="G74" s="149">
        <v>1250</v>
      </c>
      <c r="H74" s="360">
        <v>240000</v>
      </c>
      <c r="I74" s="361">
        <v>60000</v>
      </c>
      <c r="J74" s="361">
        <v>60000</v>
      </c>
    </row>
    <row r="75" spans="1:10" ht="12.75">
      <c r="A75" s="193"/>
      <c r="B75" s="34" t="s">
        <v>696</v>
      </c>
      <c r="C75" s="356" t="s">
        <v>697</v>
      </c>
      <c r="D75" s="373" t="s">
        <v>642</v>
      </c>
      <c r="E75" s="370">
        <v>6</v>
      </c>
      <c r="F75" s="149">
        <v>2</v>
      </c>
      <c r="G75" s="149">
        <v>2</v>
      </c>
      <c r="H75" s="360">
        <v>620000</v>
      </c>
      <c r="I75" s="361">
        <v>155000</v>
      </c>
      <c r="J75" s="361">
        <v>155000</v>
      </c>
    </row>
    <row r="76" spans="1:10" ht="12.75">
      <c r="A76" s="193"/>
      <c r="B76" s="34" t="s">
        <v>698</v>
      </c>
      <c r="C76" s="356" t="s">
        <v>699</v>
      </c>
      <c r="D76" s="194" t="s">
        <v>642</v>
      </c>
      <c r="E76" s="194">
        <v>4</v>
      </c>
      <c r="F76" s="149">
        <v>1</v>
      </c>
      <c r="G76" s="149">
        <v>1</v>
      </c>
      <c r="H76" s="360">
        <v>480000</v>
      </c>
      <c r="I76" s="361">
        <v>120000</v>
      </c>
      <c r="J76" s="361">
        <v>120000</v>
      </c>
    </row>
    <row r="77" spans="1:10" ht="12.75">
      <c r="A77" s="193"/>
      <c r="B77" s="34" t="s">
        <v>700</v>
      </c>
      <c r="C77" s="356" t="s">
        <v>701</v>
      </c>
      <c r="D77" s="194" t="s">
        <v>642</v>
      </c>
      <c r="E77" s="371">
        <v>8</v>
      </c>
      <c r="F77" s="149">
        <v>2</v>
      </c>
      <c r="G77" s="149">
        <v>2</v>
      </c>
      <c r="H77" s="360">
        <v>140000</v>
      </c>
      <c r="I77" s="361">
        <v>60000</v>
      </c>
      <c r="J77" s="361">
        <v>60000</v>
      </c>
    </row>
    <row r="78" spans="1:10" ht="12.75">
      <c r="A78" s="193"/>
      <c r="B78" s="52" t="s">
        <v>702</v>
      </c>
      <c r="C78" s="356" t="s">
        <v>703</v>
      </c>
      <c r="D78" s="194" t="s">
        <v>704</v>
      </c>
      <c r="E78" s="370">
        <v>1400</v>
      </c>
      <c r="F78" s="149">
        <v>600</v>
      </c>
      <c r="G78" s="149">
        <v>600</v>
      </c>
      <c r="H78" s="360">
        <v>300000</v>
      </c>
      <c r="I78" s="361">
        <v>200000</v>
      </c>
      <c r="J78" s="361">
        <v>200000</v>
      </c>
    </row>
    <row r="79" spans="1:10" ht="12.75">
      <c r="A79" s="193"/>
      <c r="B79" s="376" t="s">
        <v>705</v>
      </c>
      <c r="C79" s="368" t="s">
        <v>706</v>
      </c>
      <c r="D79" s="194" t="s">
        <v>642</v>
      </c>
      <c r="E79" s="370">
        <v>15</v>
      </c>
      <c r="F79" s="149">
        <v>10</v>
      </c>
      <c r="G79" s="149">
        <v>10</v>
      </c>
      <c r="H79" s="360">
        <v>400000</v>
      </c>
      <c r="I79" s="361">
        <v>220000</v>
      </c>
      <c r="J79" s="361">
        <v>220000</v>
      </c>
    </row>
    <row r="80" spans="1:10" ht="12.75">
      <c r="A80" s="193"/>
      <c r="B80" s="34" t="s">
        <v>707</v>
      </c>
      <c r="C80" s="356" t="s">
        <v>644</v>
      </c>
      <c r="D80" s="194"/>
      <c r="E80" s="194"/>
      <c r="F80" s="52"/>
      <c r="G80" s="52"/>
      <c r="H80" s="360">
        <v>2900000</v>
      </c>
      <c r="I80" s="361">
        <v>620000</v>
      </c>
      <c r="J80" s="361">
        <v>620000</v>
      </c>
    </row>
    <row r="81" spans="1:10" ht="12.75">
      <c r="A81" s="193"/>
      <c r="B81" s="34" t="s">
        <v>708</v>
      </c>
      <c r="C81" s="356" t="s">
        <v>644</v>
      </c>
      <c r="D81" s="194"/>
      <c r="E81" s="194"/>
      <c r="F81" s="52"/>
      <c r="G81" s="52"/>
      <c r="H81" s="360">
        <f>9150000-580000+400000+60000</f>
        <v>9030000</v>
      </c>
      <c r="I81" s="361">
        <v>1965000</v>
      </c>
      <c r="J81" s="361">
        <v>1965000</v>
      </c>
    </row>
    <row r="82" spans="1:10" ht="12.75">
      <c r="A82" s="193"/>
      <c r="B82" s="52" t="s">
        <v>709</v>
      </c>
      <c r="C82" s="356" t="s">
        <v>644</v>
      </c>
      <c r="D82" s="194"/>
      <c r="E82" s="194"/>
      <c r="F82" s="52"/>
      <c r="G82" s="52"/>
      <c r="H82" s="360">
        <v>100000</v>
      </c>
      <c r="I82" s="361">
        <v>25000</v>
      </c>
      <c r="J82" s="361">
        <v>25000</v>
      </c>
    </row>
    <row r="83" spans="1:10" ht="12.75">
      <c r="A83" s="193"/>
      <c r="B83" s="52" t="s">
        <v>710</v>
      </c>
      <c r="C83" s="356" t="s">
        <v>644</v>
      </c>
      <c r="D83" s="194"/>
      <c r="E83" s="194"/>
      <c r="F83" s="52"/>
      <c r="G83" s="52"/>
      <c r="H83" s="360">
        <v>120000</v>
      </c>
      <c r="I83" s="361">
        <v>30000</v>
      </c>
      <c r="J83" s="361">
        <v>30000</v>
      </c>
    </row>
    <row r="84" spans="1:10" ht="12.75">
      <c r="A84" s="193"/>
      <c r="B84" s="34"/>
      <c r="C84" s="356"/>
      <c r="D84" s="373"/>
      <c r="E84" s="370"/>
      <c r="F84" s="149"/>
      <c r="G84" s="149"/>
      <c r="H84" s="360"/>
      <c r="I84" s="361"/>
      <c r="J84" s="361"/>
    </row>
    <row r="85" spans="1:10" ht="12.75">
      <c r="A85" s="55" t="s">
        <v>111</v>
      </c>
      <c r="B85" s="34" t="s">
        <v>480</v>
      </c>
      <c r="C85" s="362"/>
      <c r="D85" s="202"/>
      <c r="E85" s="363"/>
      <c r="F85" s="364"/>
      <c r="G85" s="364"/>
      <c r="H85" s="365">
        <f>SUM(H86:H87)</f>
        <v>1300000</v>
      </c>
      <c r="I85" s="366">
        <f>SUM(I86:I87)</f>
        <v>300000</v>
      </c>
      <c r="J85" s="366">
        <f>SUM(J86:J87)</f>
        <v>300000</v>
      </c>
    </row>
    <row r="86" spans="1:10" ht="12.75">
      <c r="A86" s="193"/>
      <c r="B86" s="34" t="s">
        <v>711</v>
      </c>
      <c r="C86" s="356" t="s">
        <v>644</v>
      </c>
      <c r="D86" s="194"/>
      <c r="E86" s="370"/>
      <c r="F86" s="149"/>
      <c r="G86" s="149"/>
      <c r="H86" s="86">
        <v>1000000</v>
      </c>
      <c r="I86" s="369">
        <v>220000</v>
      </c>
      <c r="J86" s="369">
        <v>220000</v>
      </c>
    </row>
    <row r="87" spans="1:10" ht="12.75">
      <c r="A87" s="193"/>
      <c r="B87" s="34" t="s">
        <v>712</v>
      </c>
      <c r="C87" s="356" t="s">
        <v>644</v>
      </c>
      <c r="D87" s="194"/>
      <c r="E87" s="370"/>
      <c r="F87" s="149"/>
      <c r="G87" s="149"/>
      <c r="H87" s="86">
        <v>300000</v>
      </c>
      <c r="I87" s="369">
        <v>80000</v>
      </c>
      <c r="J87" s="369">
        <v>80000</v>
      </c>
    </row>
    <row r="88" spans="1:10" ht="12.75">
      <c r="A88" s="193"/>
      <c r="B88" s="34"/>
      <c r="C88" s="356"/>
      <c r="D88" s="194"/>
      <c r="E88" s="370"/>
      <c r="F88" s="149"/>
      <c r="G88" s="149"/>
      <c r="H88" s="86"/>
      <c r="I88" s="369"/>
      <c r="J88" s="369"/>
    </row>
    <row r="89" spans="1:10" ht="12.75">
      <c r="A89" s="55" t="s">
        <v>113</v>
      </c>
      <c r="B89" s="34" t="s">
        <v>161</v>
      </c>
      <c r="C89" s="356"/>
      <c r="D89" s="194"/>
      <c r="E89" s="370"/>
      <c r="F89" s="149"/>
      <c r="G89" s="149"/>
      <c r="H89" s="365">
        <f>SUM(H90:H95)</f>
        <v>4300000</v>
      </c>
      <c r="I89" s="366">
        <f>SUM(I90:I95)</f>
        <v>980000</v>
      </c>
      <c r="J89" s="366">
        <f>SUM(J90:J95)</f>
        <v>980000</v>
      </c>
    </row>
    <row r="90" spans="1:10" ht="12.75">
      <c r="A90" s="193"/>
      <c r="B90" s="34" t="s">
        <v>713</v>
      </c>
      <c r="C90" s="356" t="s">
        <v>714</v>
      </c>
      <c r="D90" s="194" t="s">
        <v>642</v>
      </c>
      <c r="E90" s="370">
        <v>60</v>
      </c>
      <c r="F90" s="149">
        <v>30</v>
      </c>
      <c r="G90" s="149">
        <v>30</v>
      </c>
      <c r="H90" s="86">
        <v>260000</v>
      </c>
      <c r="I90" s="369">
        <v>80000</v>
      </c>
      <c r="J90" s="369">
        <v>80000</v>
      </c>
    </row>
    <row r="91" spans="1:10" ht="12.75">
      <c r="A91" s="193"/>
      <c r="B91" s="34" t="s">
        <v>715</v>
      </c>
      <c r="C91" s="356" t="s">
        <v>644</v>
      </c>
      <c r="D91" s="194"/>
      <c r="E91" s="370"/>
      <c r="F91" s="149"/>
      <c r="G91" s="149"/>
      <c r="H91" s="86">
        <f>2965000-105000-5000</f>
        <v>2855000</v>
      </c>
      <c r="I91" s="369">
        <v>649000</v>
      </c>
      <c r="J91" s="369">
        <v>649000</v>
      </c>
    </row>
    <row r="92" spans="1:10" ht="12.75">
      <c r="A92" s="193"/>
      <c r="B92" s="34" t="s">
        <v>716</v>
      </c>
      <c r="C92" s="356" t="s">
        <v>644</v>
      </c>
      <c r="D92" s="194"/>
      <c r="E92" s="370"/>
      <c r="F92" s="149"/>
      <c r="G92" s="149"/>
      <c r="H92" s="86">
        <v>155000</v>
      </c>
      <c r="I92" s="369">
        <v>31000</v>
      </c>
      <c r="J92" s="369">
        <v>31000</v>
      </c>
    </row>
    <row r="93" spans="1:10" ht="12.75">
      <c r="A93" s="193"/>
      <c r="B93" s="34" t="s">
        <v>717</v>
      </c>
      <c r="C93" s="356" t="s">
        <v>644</v>
      </c>
      <c r="D93" s="194"/>
      <c r="E93" s="370"/>
      <c r="F93" s="149"/>
      <c r="G93" s="149"/>
      <c r="H93" s="86">
        <v>460000</v>
      </c>
      <c r="I93" s="369">
        <v>100000</v>
      </c>
      <c r="J93" s="369">
        <v>100000</v>
      </c>
    </row>
    <row r="94" spans="1:10" ht="12.75">
      <c r="A94" s="193"/>
      <c r="B94" s="34" t="s">
        <v>718</v>
      </c>
      <c r="C94" s="356" t="s">
        <v>644</v>
      </c>
      <c r="D94" s="194"/>
      <c r="E94" s="370"/>
      <c r="F94" s="149"/>
      <c r="G94" s="149"/>
      <c r="H94" s="86">
        <v>460000</v>
      </c>
      <c r="I94" s="369">
        <v>100000</v>
      </c>
      <c r="J94" s="369">
        <v>100000</v>
      </c>
    </row>
    <row r="95" spans="1:10" ht="12.75">
      <c r="A95" s="193"/>
      <c r="B95" s="34" t="s">
        <v>719</v>
      </c>
      <c r="C95" s="356" t="s">
        <v>644</v>
      </c>
      <c r="D95" s="194"/>
      <c r="E95" s="370"/>
      <c r="F95" s="149"/>
      <c r="G95" s="149"/>
      <c r="H95" s="86">
        <v>110000</v>
      </c>
      <c r="I95" s="369">
        <v>20000</v>
      </c>
      <c r="J95" s="369">
        <v>20000</v>
      </c>
    </row>
    <row r="96" spans="1:10" ht="12.75">
      <c r="A96" s="193"/>
      <c r="B96" s="34"/>
      <c r="C96" s="356"/>
      <c r="D96" s="194"/>
      <c r="E96" s="370"/>
      <c r="F96" s="149"/>
      <c r="G96" s="149"/>
      <c r="H96" s="86"/>
      <c r="I96" s="369"/>
      <c r="J96" s="369"/>
    </row>
    <row r="97" spans="1:10" ht="12.75">
      <c r="A97" s="55" t="s">
        <v>137</v>
      </c>
      <c r="B97" s="34" t="s">
        <v>165</v>
      </c>
      <c r="C97" s="356"/>
      <c r="D97" s="194"/>
      <c r="E97" s="370"/>
      <c r="F97" s="149"/>
      <c r="G97" s="149"/>
      <c r="H97" s="365">
        <f>SUM(H98:H98)</f>
        <v>600000</v>
      </c>
      <c r="I97" s="366">
        <f>SUM(I98:I98)</f>
        <v>120000</v>
      </c>
      <c r="J97" s="366">
        <f>SUM(J98:J98)</f>
        <v>120000</v>
      </c>
    </row>
    <row r="98" spans="1:10" ht="12.75">
      <c r="A98" s="193"/>
      <c r="B98" s="34" t="s">
        <v>720</v>
      </c>
      <c r="C98" s="356" t="s">
        <v>644</v>
      </c>
      <c r="D98" s="194"/>
      <c r="E98" s="358"/>
      <c r="F98" s="359"/>
      <c r="G98" s="359"/>
      <c r="H98" s="360">
        <v>600000</v>
      </c>
      <c r="I98" s="361">
        <v>120000</v>
      </c>
      <c r="J98" s="361">
        <v>120000</v>
      </c>
    </row>
    <row r="99" spans="1:10" ht="12.75">
      <c r="A99" s="193"/>
      <c r="B99" s="34"/>
      <c r="C99" s="356"/>
      <c r="D99" s="194"/>
      <c r="E99" s="358"/>
      <c r="F99" s="359"/>
      <c r="G99" s="359"/>
      <c r="H99" s="360"/>
      <c r="I99" s="361"/>
      <c r="J99" s="361"/>
    </row>
    <row r="100" spans="1:10" ht="12.75">
      <c r="A100" s="55" t="s">
        <v>135</v>
      </c>
      <c r="B100" s="34" t="s">
        <v>166</v>
      </c>
      <c r="C100" s="356"/>
      <c r="D100" s="194"/>
      <c r="E100" s="358"/>
      <c r="F100" s="359"/>
      <c r="G100" s="359"/>
      <c r="H100" s="365">
        <f>SUM(H101:H101)</f>
        <v>200000</v>
      </c>
      <c r="I100" s="366">
        <f>SUM(I101:I101)</f>
        <v>35000</v>
      </c>
      <c r="J100" s="366">
        <f>SUM(J101:J101)</f>
        <v>35000</v>
      </c>
    </row>
    <row r="101" spans="1:10" ht="12.75">
      <c r="A101" s="193"/>
      <c r="B101" s="34" t="s">
        <v>721</v>
      </c>
      <c r="C101" s="356" t="s">
        <v>644</v>
      </c>
      <c r="D101" s="194"/>
      <c r="E101" s="358"/>
      <c r="F101" s="359"/>
      <c r="G101" s="359"/>
      <c r="H101" s="360">
        <v>200000</v>
      </c>
      <c r="I101" s="361">
        <v>35000</v>
      </c>
      <c r="J101" s="361">
        <v>35000</v>
      </c>
    </row>
    <row r="102" spans="1:10" ht="12.75">
      <c r="A102" s="193"/>
      <c r="B102" s="34"/>
      <c r="C102" s="356"/>
      <c r="D102" s="194"/>
      <c r="E102" s="358"/>
      <c r="F102" s="359"/>
      <c r="G102" s="359"/>
      <c r="H102" s="360"/>
      <c r="I102" s="361"/>
      <c r="J102" s="361"/>
    </row>
    <row r="103" spans="1:10" ht="12.75">
      <c r="A103" s="55" t="s">
        <v>722</v>
      </c>
      <c r="B103" s="34" t="s">
        <v>51</v>
      </c>
      <c r="C103" s="362"/>
      <c r="D103" s="202"/>
      <c r="E103" s="363"/>
      <c r="F103" s="364"/>
      <c r="G103" s="364"/>
      <c r="H103" s="365">
        <f>SUM(H104:H104)</f>
        <v>1000000</v>
      </c>
      <c r="I103" s="366">
        <f>SUM(I104:I104)</f>
        <v>450000</v>
      </c>
      <c r="J103" s="366">
        <f>SUM(J104:J104)</f>
        <v>450000</v>
      </c>
    </row>
    <row r="104" spans="1:10" ht="12.75">
      <c r="A104" s="193"/>
      <c r="B104" s="34" t="s">
        <v>723</v>
      </c>
      <c r="C104" s="356" t="s">
        <v>644</v>
      </c>
      <c r="D104" s="194"/>
      <c r="E104" s="358"/>
      <c r="F104" s="359"/>
      <c r="G104" s="359"/>
      <c r="H104" s="86">
        <v>1000000</v>
      </c>
      <c r="I104" s="369">
        <v>450000</v>
      </c>
      <c r="J104" s="369">
        <v>450000</v>
      </c>
    </row>
    <row r="105" spans="1:10" ht="12.75">
      <c r="A105" s="193"/>
      <c r="B105" s="52"/>
      <c r="C105" s="356"/>
      <c r="D105" s="194"/>
      <c r="E105" s="358"/>
      <c r="F105" s="359"/>
      <c r="G105" s="359"/>
      <c r="H105" s="360"/>
      <c r="I105" s="361"/>
      <c r="J105" s="361"/>
    </row>
    <row r="106" spans="1:10" ht="12.75">
      <c r="A106" s="55" t="s">
        <v>18</v>
      </c>
      <c r="B106" s="34" t="s">
        <v>50</v>
      </c>
      <c r="C106" s="362"/>
      <c r="D106" s="202"/>
      <c r="E106" s="363"/>
      <c r="F106" s="364"/>
      <c r="G106" s="364"/>
      <c r="H106" s="365">
        <f>SUM(H107:H107)</f>
        <v>40000</v>
      </c>
      <c r="I106" s="366">
        <f>SUM(I107:I107)</f>
        <v>10000</v>
      </c>
      <c r="J106" s="366">
        <f>SUM(J107:J107)</f>
        <v>10000</v>
      </c>
    </row>
    <row r="107" spans="1:10" ht="12.75">
      <c r="A107" s="377"/>
      <c r="B107" s="34" t="s">
        <v>724</v>
      </c>
      <c r="C107" s="356" t="s">
        <v>644</v>
      </c>
      <c r="D107" s="378"/>
      <c r="E107" s="379"/>
      <c r="F107" s="359"/>
      <c r="G107" s="359"/>
      <c r="H107" s="360">
        <v>40000</v>
      </c>
      <c r="I107" s="361">
        <v>10000</v>
      </c>
      <c r="J107" s="361">
        <v>10000</v>
      </c>
    </row>
    <row r="108" spans="1:10" ht="13.5" thickBot="1">
      <c r="A108" s="57"/>
      <c r="B108" s="380"/>
      <c r="C108" s="381"/>
      <c r="D108" s="382"/>
      <c r="E108" s="383"/>
      <c r="F108" s="384"/>
      <c r="G108" s="384"/>
      <c r="H108" s="385"/>
      <c r="I108" s="386"/>
      <c r="J108" s="386"/>
    </row>
    <row r="109" spans="1:10" ht="13.5" thickBot="1">
      <c r="A109" s="387"/>
      <c r="B109" s="63" t="s">
        <v>4</v>
      </c>
      <c r="C109" s="388"/>
      <c r="D109" s="389"/>
      <c r="E109" s="390"/>
      <c r="F109" s="391"/>
      <c r="G109" s="391"/>
      <c r="H109" s="392">
        <f>H13+H17+H22+H33+H42+H45+H50+H53+H60+H64+H68+H71+H85+H89+H97+H100+H103+H106</f>
        <v>79400000</v>
      </c>
      <c r="I109" s="393">
        <f>I13+I17+I22+I33+I42+I45+I50+I53+I60+I64+I68+I71+I85+I89+I97+I100+I103+I106</f>
        <v>18170000</v>
      </c>
      <c r="J109" s="393">
        <f>J13+J17+J22+J33+J42+J45+J50+J53+J60+J64+J68+J71+J85+J89+J97+J100+J103+J106</f>
        <v>18170000</v>
      </c>
    </row>
    <row r="110" spans="1:10" ht="12.75">
      <c r="A110" s="394"/>
      <c r="B110" s="330"/>
      <c r="C110" s="395"/>
      <c r="D110" s="396"/>
      <c r="E110" s="397"/>
      <c r="F110" s="398"/>
      <c r="G110" s="398"/>
      <c r="H110" s="399"/>
      <c r="I110" s="400"/>
      <c r="J110" s="400"/>
    </row>
    <row r="111" spans="1:10" ht="12.75">
      <c r="A111" s="401"/>
      <c r="B111" s="402"/>
      <c r="C111" s="403"/>
      <c r="D111" s="404"/>
      <c r="E111" s="405"/>
      <c r="F111" s="406"/>
      <c r="G111" s="406"/>
      <c r="H111" s="407"/>
      <c r="I111" s="408"/>
      <c r="J111" s="408"/>
    </row>
    <row r="112" spans="1:10" ht="12.75">
      <c r="A112" s="31"/>
      <c r="B112" s="62" t="s">
        <v>39</v>
      </c>
      <c r="C112" s="409"/>
      <c r="D112" s="410"/>
      <c r="E112" s="358"/>
      <c r="F112" s="359"/>
      <c r="G112" s="359"/>
      <c r="H112" s="360"/>
      <c r="I112" s="361"/>
      <c r="J112" s="361"/>
    </row>
    <row r="113" spans="1:10" ht="12.75">
      <c r="A113" s="31"/>
      <c r="B113" s="332"/>
      <c r="C113" s="409"/>
      <c r="D113" s="410"/>
      <c r="E113" s="358"/>
      <c r="F113" s="359"/>
      <c r="G113" s="359"/>
      <c r="H113" s="360"/>
      <c r="I113" s="361"/>
      <c r="J113" s="361"/>
    </row>
    <row r="114" spans="1:10" ht="12.75">
      <c r="A114" s="55" t="s">
        <v>136</v>
      </c>
      <c r="B114" s="34" t="s">
        <v>436</v>
      </c>
      <c r="C114" s="362"/>
      <c r="D114" s="202"/>
      <c r="E114" s="363"/>
      <c r="F114" s="364"/>
      <c r="G114" s="364"/>
      <c r="H114" s="365">
        <f>SUM(H115:H130)</f>
        <v>21980000</v>
      </c>
      <c r="I114" s="366">
        <f>SUM(I115:I130)</f>
        <v>4895000</v>
      </c>
      <c r="J114" s="366">
        <f>SUM(J115:J130)</f>
        <v>4895000</v>
      </c>
    </row>
    <row r="115" spans="1:10" ht="12.75">
      <c r="A115" s="31"/>
      <c r="B115" s="34" t="s">
        <v>725</v>
      </c>
      <c r="C115" s="356" t="s">
        <v>726</v>
      </c>
      <c r="D115" s="194" t="s">
        <v>642</v>
      </c>
      <c r="E115" s="370">
        <v>4</v>
      </c>
      <c r="F115" s="149">
        <v>1</v>
      </c>
      <c r="G115" s="149">
        <v>1</v>
      </c>
      <c r="H115" s="86">
        <v>520000</v>
      </c>
      <c r="I115" s="369">
        <v>130000</v>
      </c>
      <c r="J115" s="369">
        <v>130000</v>
      </c>
    </row>
    <row r="116" spans="1:10" ht="12.75">
      <c r="A116" s="31"/>
      <c r="B116" s="34" t="s">
        <v>727</v>
      </c>
      <c r="C116" s="356" t="s">
        <v>728</v>
      </c>
      <c r="D116" s="194" t="s">
        <v>642</v>
      </c>
      <c r="E116" s="370">
        <v>8</v>
      </c>
      <c r="F116" s="149">
        <v>2</v>
      </c>
      <c r="G116" s="149">
        <v>2</v>
      </c>
      <c r="H116" s="86">
        <v>700000</v>
      </c>
      <c r="I116" s="369">
        <v>168000</v>
      </c>
      <c r="J116" s="369">
        <v>168000</v>
      </c>
    </row>
    <row r="117" spans="1:10" ht="12.75">
      <c r="A117" s="31"/>
      <c r="B117" s="34" t="s">
        <v>729</v>
      </c>
      <c r="C117" s="356" t="s">
        <v>644</v>
      </c>
      <c r="D117" s="410"/>
      <c r="E117" s="358"/>
      <c r="F117" s="359"/>
      <c r="G117" s="359"/>
      <c r="H117" s="80">
        <v>8750000</v>
      </c>
      <c r="I117" s="411">
        <f>1884000+50000</f>
        <v>1934000</v>
      </c>
      <c r="J117" s="411">
        <f>1884000+50000</f>
        <v>1934000</v>
      </c>
    </row>
    <row r="118" spans="1:10" ht="12.75">
      <c r="A118" s="31"/>
      <c r="B118" s="36" t="s">
        <v>730</v>
      </c>
      <c r="C118" s="356" t="s">
        <v>644</v>
      </c>
      <c r="D118" s="410"/>
      <c r="E118" s="358"/>
      <c r="F118" s="359"/>
      <c r="G118" s="359"/>
      <c r="H118" s="80">
        <v>2010000</v>
      </c>
      <c r="I118" s="411">
        <v>535000</v>
      </c>
      <c r="J118" s="411">
        <v>535000</v>
      </c>
    </row>
    <row r="119" spans="1:10" ht="12.75">
      <c r="A119" s="31"/>
      <c r="B119" s="36" t="s">
        <v>731</v>
      </c>
      <c r="C119" s="356" t="s">
        <v>644</v>
      </c>
      <c r="D119" s="410"/>
      <c r="E119" s="358"/>
      <c r="F119" s="359"/>
      <c r="G119" s="359"/>
      <c r="H119" s="80">
        <v>3040000</v>
      </c>
      <c r="I119" s="411">
        <v>655000</v>
      </c>
      <c r="J119" s="411">
        <v>655000</v>
      </c>
    </row>
    <row r="120" spans="1:10" ht="12.75">
      <c r="A120" s="31"/>
      <c r="B120" s="36" t="s">
        <v>732</v>
      </c>
      <c r="C120" s="356" t="s">
        <v>644</v>
      </c>
      <c r="D120" s="410"/>
      <c r="E120" s="358"/>
      <c r="F120" s="359"/>
      <c r="G120" s="359"/>
      <c r="H120" s="80">
        <v>1170000</v>
      </c>
      <c r="I120" s="411">
        <v>255000</v>
      </c>
      <c r="J120" s="411">
        <v>255000</v>
      </c>
    </row>
    <row r="121" spans="1:10" ht="12.75">
      <c r="A121" s="31"/>
      <c r="B121" s="36" t="s">
        <v>733</v>
      </c>
      <c r="C121" s="356" t="s">
        <v>644</v>
      </c>
      <c r="D121" s="410"/>
      <c r="E121" s="358"/>
      <c r="F121" s="359"/>
      <c r="G121" s="359"/>
      <c r="H121" s="80">
        <v>325000</v>
      </c>
      <c r="I121" s="411">
        <v>70000</v>
      </c>
      <c r="J121" s="411">
        <v>70000</v>
      </c>
    </row>
    <row r="122" spans="1:10" ht="12.75">
      <c r="A122" s="31"/>
      <c r="B122" s="36" t="s">
        <v>734</v>
      </c>
      <c r="C122" s="356" t="s">
        <v>644</v>
      </c>
      <c r="D122" s="410"/>
      <c r="E122" s="358"/>
      <c r="F122" s="359"/>
      <c r="G122" s="359"/>
      <c r="H122" s="80">
        <v>520000</v>
      </c>
      <c r="I122" s="411">
        <v>115000</v>
      </c>
      <c r="J122" s="411">
        <v>115000</v>
      </c>
    </row>
    <row r="123" spans="1:10" ht="12.75">
      <c r="A123" s="31"/>
      <c r="B123" s="36" t="s">
        <v>735</v>
      </c>
      <c r="C123" s="356" t="s">
        <v>644</v>
      </c>
      <c r="D123" s="410"/>
      <c r="E123" s="358"/>
      <c r="F123" s="359"/>
      <c r="G123" s="359"/>
      <c r="H123" s="412">
        <v>2255000</v>
      </c>
      <c r="I123" s="413">
        <v>480000</v>
      </c>
      <c r="J123" s="413">
        <v>480000</v>
      </c>
    </row>
    <row r="124" spans="1:10" ht="12.75">
      <c r="A124" s="31"/>
      <c r="B124" s="36" t="s">
        <v>736</v>
      </c>
      <c r="C124" s="356" t="s">
        <v>644</v>
      </c>
      <c r="D124" s="410"/>
      <c r="E124" s="358"/>
      <c r="F124" s="359"/>
      <c r="G124" s="359"/>
      <c r="H124" s="412">
        <v>70000</v>
      </c>
      <c r="I124" s="413">
        <v>15000</v>
      </c>
      <c r="J124" s="413">
        <v>15000</v>
      </c>
    </row>
    <row r="125" spans="1:10" ht="12.75">
      <c r="A125" s="193"/>
      <c r="B125" s="37" t="s">
        <v>737</v>
      </c>
      <c r="C125" s="356" t="s">
        <v>644</v>
      </c>
      <c r="D125" s="410"/>
      <c r="E125" s="358"/>
      <c r="F125" s="359"/>
      <c r="G125" s="359"/>
      <c r="H125" s="414">
        <v>390000</v>
      </c>
      <c r="I125" s="415">
        <v>80000</v>
      </c>
      <c r="J125" s="415">
        <v>80000</v>
      </c>
    </row>
    <row r="126" spans="1:10" ht="12.75">
      <c r="A126" s="193"/>
      <c r="B126" s="36" t="s">
        <v>738</v>
      </c>
      <c r="C126" s="356" t="s">
        <v>644</v>
      </c>
      <c r="D126" s="410"/>
      <c r="E126" s="358"/>
      <c r="F126" s="359"/>
      <c r="G126" s="359"/>
      <c r="H126" s="414">
        <v>45000</v>
      </c>
      <c r="I126" s="415">
        <v>10000</v>
      </c>
      <c r="J126" s="415">
        <v>10000</v>
      </c>
    </row>
    <row r="127" spans="1:10" ht="12.75">
      <c r="A127" s="193"/>
      <c r="B127" s="36" t="s">
        <v>739</v>
      </c>
      <c r="C127" s="356" t="s">
        <v>644</v>
      </c>
      <c r="D127" s="194"/>
      <c r="E127" s="370"/>
      <c r="F127" s="359"/>
      <c r="G127" s="359"/>
      <c r="H127" s="414">
        <v>415000</v>
      </c>
      <c r="I127" s="415">
        <v>85000</v>
      </c>
      <c r="J127" s="415">
        <v>85000</v>
      </c>
    </row>
    <row r="128" spans="1:10" ht="12.75">
      <c r="A128" s="193"/>
      <c r="B128" s="36" t="s">
        <v>740</v>
      </c>
      <c r="C128" s="356" t="s">
        <v>644</v>
      </c>
      <c r="D128" s="194"/>
      <c r="E128" s="370"/>
      <c r="F128" s="359"/>
      <c r="G128" s="359"/>
      <c r="H128" s="414">
        <v>955000</v>
      </c>
      <c r="I128" s="415">
        <v>192000</v>
      </c>
      <c r="J128" s="415">
        <v>192000</v>
      </c>
    </row>
    <row r="129" spans="1:10" ht="12.75">
      <c r="A129" s="193"/>
      <c r="B129" s="36" t="s">
        <v>741</v>
      </c>
      <c r="C129" s="356" t="s">
        <v>644</v>
      </c>
      <c r="D129" s="194"/>
      <c r="E129" s="370"/>
      <c r="F129" s="359"/>
      <c r="G129" s="359"/>
      <c r="H129" s="414">
        <v>410000</v>
      </c>
      <c r="I129" s="415">
        <v>86000</v>
      </c>
      <c r="J129" s="415">
        <v>86000</v>
      </c>
    </row>
    <row r="130" spans="1:10" ht="12.75">
      <c r="A130" s="193"/>
      <c r="B130" s="36" t="s">
        <v>742</v>
      </c>
      <c r="C130" s="356" t="s">
        <v>644</v>
      </c>
      <c r="D130" s="194"/>
      <c r="E130" s="370"/>
      <c r="F130" s="359"/>
      <c r="G130" s="359"/>
      <c r="H130" s="414">
        <v>405000</v>
      </c>
      <c r="I130" s="415">
        <v>85000</v>
      </c>
      <c r="J130" s="415">
        <v>85000</v>
      </c>
    </row>
    <row r="131" spans="1:10" ht="12.75">
      <c r="A131" s="31"/>
      <c r="B131" s="332"/>
      <c r="C131" s="409"/>
      <c r="D131" s="410"/>
      <c r="E131" s="358"/>
      <c r="F131" s="359"/>
      <c r="G131" s="359"/>
      <c r="H131" s="360"/>
      <c r="I131" s="361"/>
      <c r="J131" s="361"/>
    </row>
    <row r="132" spans="1:10" ht="12.75">
      <c r="A132" s="55" t="s">
        <v>138</v>
      </c>
      <c r="B132" s="34" t="s">
        <v>435</v>
      </c>
      <c r="C132" s="409"/>
      <c r="D132" s="410"/>
      <c r="E132" s="358"/>
      <c r="F132" s="359"/>
      <c r="G132" s="359"/>
      <c r="H132" s="365">
        <f>SUM(H133:H133)</f>
        <v>3000000</v>
      </c>
      <c r="I132" s="366">
        <f>SUM(I133:I133)</f>
        <v>600000</v>
      </c>
      <c r="J132" s="366">
        <f>SUM(J133:J133)</f>
        <v>600000</v>
      </c>
    </row>
    <row r="133" spans="1:10" ht="12.75">
      <c r="A133" s="31"/>
      <c r="B133" s="21" t="s">
        <v>743</v>
      </c>
      <c r="C133" s="356" t="s">
        <v>644</v>
      </c>
      <c r="D133" s="410"/>
      <c r="E133" s="358"/>
      <c r="F133" s="359"/>
      <c r="G133" s="359"/>
      <c r="H133" s="360">
        <v>3000000</v>
      </c>
      <c r="I133" s="361">
        <v>600000</v>
      </c>
      <c r="J133" s="361">
        <v>600000</v>
      </c>
    </row>
    <row r="134" spans="1:10" ht="12.75">
      <c r="A134" s="31"/>
      <c r="B134" s="332"/>
      <c r="C134" s="409"/>
      <c r="D134" s="410"/>
      <c r="E134" s="358"/>
      <c r="F134" s="359"/>
      <c r="G134" s="359"/>
      <c r="H134" s="360"/>
      <c r="I134" s="361"/>
      <c r="J134" s="361"/>
    </row>
    <row r="135" spans="1:10" ht="12.75">
      <c r="A135" s="55" t="s">
        <v>18</v>
      </c>
      <c r="B135" s="34" t="s">
        <v>50</v>
      </c>
      <c r="C135" s="362"/>
      <c r="D135" s="202"/>
      <c r="E135" s="363"/>
      <c r="F135" s="364"/>
      <c r="G135" s="364"/>
      <c r="H135" s="365">
        <f>SUM(H136:H136)</f>
        <v>20000</v>
      </c>
      <c r="I135" s="366">
        <f>SUM(I136:I136)</f>
        <v>5000</v>
      </c>
      <c r="J135" s="366">
        <f>SUM(J136:J136)</f>
        <v>5000</v>
      </c>
    </row>
    <row r="136" spans="1:10" ht="12.75">
      <c r="A136" s="31"/>
      <c r="B136" s="21" t="s">
        <v>744</v>
      </c>
      <c r="C136" s="356" t="s">
        <v>644</v>
      </c>
      <c r="D136" s="410"/>
      <c r="E136" s="358"/>
      <c r="F136" s="359"/>
      <c r="G136" s="359"/>
      <c r="H136" s="360">
        <v>20000</v>
      </c>
      <c r="I136" s="361">
        <v>5000</v>
      </c>
      <c r="J136" s="361">
        <v>5000</v>
      </c>
    </row>
    <row r="137" spans="1:10" ht="13.5" thickBot="1">
      <c r="A137" s="57"/>
      <c r="B137" s="416"/>
      <c r="C137" s="417"/>
      <c r="D137" s="382"/>
      <c r="E137" s="383"/>
      <c r="F137" s="384"/>
      <c r="G137" s="384"/>
      <c r="H137" s="385"/>
      <c r="I137" s="386"/>
      <c r="J137" s="386"/>
    </row>
    <row r="138" spans="1:10" ht="13.5" thickBot="1">
      <c r="A138" s="387"/>
      <c r="B138" s="63" t="s">
        <v>4</v>
      </c>
      <c r="C138" s="388"/>
      <c r="D138" s="389"/>
      <c r="E138" s="390"/>
      <c r="F138" s="391"/>
      <c r="G138" s="391"/>
      <c r="H138" s="418">
        <f>H114+H132+H135</f>
        <v>25000000</v>
      </c>
      <c r="I138" s="419">
        <f>I114+I132+I135</f>
        <v>5500000</v>
      </c>
      <c r="J138" s="419">
        <f>J114+J132+J135</f>
        <v>5500000</v>
      </c>
    </row>
    <row r="139" spans="1:10" ht="12.75">
      <c r="A139" s="136"/>
      <c r="B139" s="330"/>
      <c r="C139" s="420"/>
      <c r="D139" s="396"/>
      <c r="E139" s="397"/>
      <c r="F139" s="398"/>
      <c r="G139" s="398"/>
      <c r="H139" s="399"/>
      <c r="I139" s="400"/>
      <c r="J139" s="400"/>
    </row>
    <row r="140" spans="1:10" ht="12.75">
      <c r="A140" s="401"/>
      <c r="B140" s="402"/>
      <c r="C140" s="403"/>
      <c r="D140" s="404"/>
      <c r="E140" s="404"/>
      <c r="F140" s="421"/>
      <c r="G140" s="421"/>
      <c r="H140" s="402"/>
      <c r="I140" s="401"/>
      <c r="J140" s="401"/>
    </row>
    <row r="141" spans="1:10" ht="12.75">
      <c r="A141" s="31"/>
      <c r="B141" s="62" t="s">
        <v>114</v>
      </c>
      <c r="C141" s="409"/>
      <c r="D141" s="410"/>
      <c r="E141" s="410"/>
      <c r="F141" s="14"/>
      <c r="G141" s="14"/>
      <c r="H141" s="332"/>
      <c r="I141" s="31"/>
      <c r="J141" s="31"/>
    </row>
    <row r="142" spans="1:10" ht="12.75">
      <c r="A142" s="31"/>
      <c r="B142" s="332"/>
      <c r="C142" s="409"/>
      <c r="D142" s="410"/>
      <c r="E142" s="410"/>
      <c r="F142" s="14"/>
      <c r="G142" s="14"/>
      <c r="H142" s="332"/>
      <c r="I142" s="31"/>
      <c r="J142" s="31"/>
    </row>
    <row r="143" spans="1:10" ht="12.75">
      <c r="A143" s="55" t="s">
        <v>139</v>
      </c>
      <c r="B143" s="34" t="s">
        <v>168</v>
      </c>
      <c r="C143" s="362"/>
      <c r="D143" s="202"/>
      <c r="E143" s="363"/>
      <c r="F143" s="364"/>
      <c r="G143" s="364"/>
      <c r="H143" s="365">
        <f>SUM(H144:H145)</f>
        <v>920000</v>
      </c>
      <c r="I143" s="366">
        <f>SUM(I144:I145)</f>
        <v>195000</v>
      </c>
      <c r="J143" s="366">
        <f>SUM(J144:J145)</f>
        <v>195000</v>
      </c>
    </row>
    <row r="144" spans="1:10" ht="12.75">
      <c r="A144" s="31"/>
      <c r="B144" s="34" t="s">
        <v>745</v>
      </c>
      <c r="C144" s="324" t="s">
        <v>746</v>
      </c>
      <c r="D144" s="196" t="s">
        <v>695</v>
      </c>
      <c r="E144" s="150">
        <v>5000</v>
      </c>
      <c r="F144" s="422">
        <v>1250</v>
      </c>
      <c r="G144" s="422">
        <v>1250</v>
      </c>
      <c r="H144" s="86">
        <v>160000</v>
      </c>
      <c r="I144" s="369">
        <v>40000</v>
      </c>
      <c r="J144" s="369">
        <v>40000</v>
      </c>
    </row>
    <row r="145" spans="1:10" ht="12.75">
      <c r="A145" s="31"/>
      <c r="B145" s="21" t="s">
        <v>747</v>
      </c>
      <c r="C145" s="356" t="s">
        <v>644</v>
      </c>
      <c r="D145" s="373"/>
      <c r="E145" s="423"/>
      <c r="F145" s="422"/>
      <c r="G145" s="422"/>
      <c r="H145" s="86">
        <v>760000</v>
      </c>
      <c r="I145" s="369">
        <f>160000-5000</f>
        <v>155000</v>
      </c>
      <c r="J145" s="369">
        <f>160000-5000</f>
        <v>155000</v>
      </c>
    </row>
    <row r="146" spans="1:10" ht="12.75">
      <c r="A146" s="31"/>
      <c r="B146" s="52"/>
      <c r="C146" s="356"/>
      <c r="D146" s="373"/>
      <c r="E146" s="423"/>
      <c r="F146" s="422"/>
      <c r="G146" s="422"/>
      <c r="H146" s="86"/>
      <c r="I146" s="369"/>
      <c r="J146" s="369"/>
    </row>
    <row r="147" spans="1:10" ht="12.75">
      <c r="A147" s="55" t="s">
        <v>474</v>
      </c>
      <c r="B147" s="34" t="s">
        <v>169</v>
      </c>
      <c r="C147" s="356"/>
      <c r="D147" s="373"/>
      <c r="E147" s="423"/>
      <c r="F147" s="422"/>
      <c r="G147" s="422"/>
      <c r="H147" s="365">
        <f>SUM(H148:H148)</f>
        <v>280000</v>
      </c>
      <c r="I147" s="366">
        <f>SUM(I148:I148)</f>
        <v>55000</v>
      </c>
      <c r="J147" s="366">
        <f>SUM(J148:J148)</f>
        <v>55000</v>
      </c>
    </row>
    <row r="148" spans="1:10" ht="12.75">
      <c r="A148" s="31"/>
      <c r="B148" s="21" t="s">
        <v>748</v>
      </c>
      <c r="C148" s="356" t="s">
        <v>644</v>
      </c>
      <c r="D148" s="194"/>
      <c r="E148" s="370"/>
      <c r="F148" s="149"/>
      <c r="G148" s="149"/>
      <c r="H148" s="86">
        <v>280000</v>
      </c>
      <c r="I148" s="369">
        <v>55000</v>
      </c>
      <c r="J148" s="369">
        <v>55000</v>
      </c>
    </row>
    <row r="149" spans="1:10" ht="13.5" thickBot="1">
      <c r="A149" s="57"/>
      <c r="B149" s="380"/>
      <c r="C149" s="381"/>
      <c r="D149" s="382"/>
      <c r="E149" s="382"/>
      <c r="F149" s="424"/>
      <c r="G149" s="424"/>
      <c r="H149" s="380"/>
      <c r="I149" s="57"/>
      <c r="J149" s="57"/>
    </row>
    <row r="150" spans="1:10" ht="13.5" thickBot="1">
      <c r="A150" s="387"/>
      <c r="B150" s="63" t="s">
        <v>4</v>
      </c>
      <c r="C150" s="388"/>
      <c r="D150" s="389"/>
      <c r="E150" s="389"/>
      <c r="F150" s="148"/>
      <c r="G150" s="148"/>
      <c r="H150" s="425">
        <f>H143+H147</f>
        <v>1200000</v>
      </c>
      <c r="I150" s="426">
        <f>I143+I147</f>
        <v>250000</v>
      </c>
      <c r="J150" s="426">
        <f>J143+J147</f>
        <v>250000</v>
      </c>
    </row>
    <row r="151" spans="1:10" ht="12.75">
      <c r="A151" s="136"/>
      <c r="B151" s="330"/>
      <c r="C151" s="427"/>
      <c r="D151" s="396"/>
      <c r="E151" s="50"/>
      <c r="F151" s="357"/>
      <c r="G151" s="357"/>
      <c r="H151" s="330"/>
      <c r="I151" s="136"/>
      <c r="J151" s="136"/>
    </row>
    <row r="152" spans="1:10" ht="12.75">
      <c r="A152" s="401"/>
      <c r="B152" s="402"/>
      <c r="C152" s="403"/>
      <c r="D152" s="404"/>
      <c r="E152" s="404"/>
      <c r="F152" s="421"/>
      <c r="G152" s="421"/>
      <c r="H152" s="402"/>
      <c r="I152" s="401"/>
      <c r="J152" s="401"/>
    </row>
    <row r="153" spans="1:10" ht="12.75">
      <c r="A153" s="410"/>
      <c r="B153" s="67" t="s">
        <v>56</v>
      </c>
      <c r="C153" s="409"/>
      <c r="D153" s="410"/>
      <c r="E153" s="410"/>
      <c r="F153" s="14"/>
      <c r="G153" s="14"/>
      <c r="H153" s="332"/>
      <c r="I153" s="31"/>
      <c r="J153" s="31"/>
    </row>
    <row r="154" spans="1:10" ht="12.75">
      <c r="A154" s="410"/>
      <c r="B154" s="34"/>
      <c r="C154" s="409"/>
      <c r="D154" s="410"/>
      <c r="E154" s="410"/>
      <c r="F154" s="14"/>
      <c r="G154" s="14"/>
      <c r="H154" s="332"/>
      <c r="I154" s="31"/>
      <c r="J154" s="31"/>
    </row>
    <row r="155" spans="1:10" ht="12.75">
      <c r="A155" s="55" t="s">
        <v>15</v>
      </c>
      <c r="B155" s="34" t="s">
        <v>49</v>
      </c>
      <c r="C155" s="362"/>
      <c r="D155" s="202"/>
      <c r="E155" s="363"/>
      <c r="F155" s="364"/>
      <c r="G155" s="364"/>
      <c r="H155" s="365">
        <f>H156+H157</f>
        <v>5500000</v>
      </c>
      <c r="I155" s="366">
        <f>I156+I157</f>
        <v>1200000</v>
      </c>
      <c r="J155" s="366">
        <f>J156+J157</f>
        <v>1200000</v>
      </c>
    </row>
    <row r="156" spans="1:10" ht="12.75">
      <c r="A156" s="55"/>
      <c r="B156" s="55" t="s">
        <v>749</v>
      </c>
      <c r="C156" s="428" t="s">
        <v>703</v>
      </c>
      <c r="D156" s="309" t="s">
        <v>750</v>
      </c>
      <c r="E156" s="59">
        <v>600</v>
      </c>
      <c r="F156" s="28">
        <v>150</v>
      </c>
      <c r="G156" s="28">
        <v>150</v>
      </c>
      <c r="H156" s="360">
        <v>500000</v>
      </c>
      <c r="I156" s="361">
        <v>125000</v>
      </c>
      <c r="J156" s="361">
        <v>125000</v>
      </c>
    </row>
    <row r="157" spans="1:10" ht="12.75">
      <c r="A157" s="31"/>
      <c r="B157" s="21" t="s">
        <v>751</v>
      </c>
      <c r="C157" s="356" t="s">
        <v>644</v>
      </c>
      <c r="D157" s="410"/>
      <c r="E157" s="358"/>
      <c r="F157" s="359"/>
      <c r="G157" s="359"/>
      <c r="H157" s="86">
        <v>5000000</v>
      </c>
      <c r="I157" s="429">
        <v>1075000</v>
      </c>
      <c r="J157" s="429">
        <v>1075000</v>
      </c>
    </row>
    <row r="158" spans="1:10" ht="13.5" thickBot="1">
      <c r="A158" s="57"/>
      <c r="B158" s="380"/>
      <c r="C158" s="381"/>
      <c r="D158" s="382"/>
      <c r="E158" s="382"/>
      <c r="F158" s="424"/>
      <c r="G158" s="424"/>
      <c r="H158" s="380"/>
      <c r="I158" s="57"/>
      <c r="J158" s="57"/>
    </row>
    <row r="159" spans="1:10" ht="13.5" thickBot="1">
      <c r="A159" s="430"/>
      <c r="B159" s="63" t="s">
        <v>4</v>
      </c>
      <c r="C159" s="388"/>
      <c r="D159" s="389"/>
      <c r="E159" s="389"/>
      <c r="F159" s="148"/>
      <c r="G159" s="148"/>
      <c r="H159" s="87">
        <f>H155</f>
        <v>5500000</v>
      </c>
      <c r="I159" s="431">
        <f>I155</f>
        <v>1200000</v>
      </c>
      <c r="J159" s="431">
        <f>J155</f>
        <v>1200000</v>
      </c>
    </row>
    <row r="160" spans="1:10" ht="13.5" thickBot="1">
      <c r="A160" s="57"/>
      <c r="B160" s="380"/>
      <c r="C160" s="381"/>
      <c r="D160" s="382"/>
      <c r="E160" s="382"/>
      <c r="F160" s="424"/>
      <c r="G160" s="424"/>
      <c r="H160" s="380"/>
      <c r="I160" s="57"/>
      <c r="J160" s="57"/>
    </row>
    <row r="161" spans="1:10" ht="13.5" thickBot="1">
      <c r="A161" s="83"/>
      <c r="B161" s="63" t="s">
        <v>20</v>
      </c>
      <c r="C161" s="388"/>
      <c r="D161" s="389"/>
      <c r="E161" s="432"/>
      <c r="F161" s="433"/>
      <c r="G161" s="433"/>
      <c r="H161" s="425">
        <f>H109+H138+H150+H159</f>
        <v>111100000</v>
      </c>
      <c r="I161" s="426">
        <f>I109+I138+I150+I159</f>
        <v>25120000</v>
      </c>
      <c r="J161" s="426">
        <f>J109+J138+J150+J159</f>
        <v>25120000</v>
      </c>
    </row>
  </sheetData>
  <sheetProtection/>
  <mergeCells count="4">
    <mergeCell ref="A4:J4"/>
    <mergeCell ref="A7:J7"/>
    <mergeCell ref="E8:G8"/>
    <mergeCell ref="H8:J8"/>
  </mergeCells>
  <printOptions/>
  <pageMargins left="0.49" right="0.15748031496062992" top="0.31496062992125984" bottom="0.24" header="0.1968503937007874" footer="0.15748031496062992"/>
  <pageSetup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71">
      <selection activeCell="A72" sqref="A72:B72"/>
    </sheetView>
  </sheetViews>
  <sheetFormatPr defaultColWidth="9.140625" defaultRowHeight="12.75"/>
  <cols>
    <col min="1" max="1" width="9.140625" style="4" customWidth="1"/>
    <col min="2" max="2" width="68.00390625" style="0" customWidth="1"/>
    <col min="3" max="3" width="11.28125" style="4" customWidth="1"/>
    <col min="4" max="4" width="15.7109375" style="4" customWidth="1"/>
  </cols>
  <sheetData>
    <row r="1" spans="1:4" ht="12.75">
      <c r="A1" s="6" t="s">
        <v>154</v>
      </c>
      <c r="B1" s="8"/>
      <c r="C1" s="8"/>
      <c r="D1" s="8"/>
    </row>
    <row r="2" spans="1:4" ht="12.75">
      <c r="A2" s="8" t="s">
        <v>510</v>
      </c>
      <c r="B2" s="8"/>
      <c r="C2" s="7"/>
      <c r="D2" s="7"/>
    </row>
    <row r="3" spans="1:4" ht="12.75">
      <c r="A3" s="8" t="s">
        <v>54</v>
      </c>
      <c r="B3" s="8"/>
      <c r="C3" s="8"/>
      <c r="D3" s="8"/>
    </row>
    <row r="4" spans="1:4" ht="12.75">
      <c r="A4" s="8"/>
      <c r="B4" s="8"/>
      <c r="C4" s="8"/>
      <c r="D4" s="8"/>
    </row>
    <row r="5" spans="1:8" ht="12.75">
      <c r="A5" s="509" t="s">
        <v>512</v>
      </c>
      <c r="B5" s="509"/>
      <c r="C5" s="509"/>
      <c r="D5" s="509"/>
      <c r="E5" s="8"/>
      <c r="F5" s="8"/>
      <c r="G5" s="8"/>
      <c r="H5" s="8"/>
    </row>
    <row r="7" spans="1:2" ht="13.5" thickBot="1">
      <c r="A7" s="5"/>
      <c r="B7" s="10"/>
    </row>
    <row r="8" spans="1:4" ht="12.75">
      <c r="A8" s="49" t="s">
        <v>0</v>
      </c>
      <c r="B8" s="11" t="s">
        <v>13</v>
      </c>
      <c r="C8" s="11" t="s">
        <v>0</v>
      </c>
      <c r="D8" s="49">
        <v>2018</v>
      </c>
    </row>
    <row r="9" spans="1:4" ht="13.5" thickBot="1">
      <c r="A9" s="59"/>
      <c r="B9" s="16"/>
      <c r="C9" s="29" t="s">
        <v>14</v>
      </c>
      <c r="D9" s="150"/>
    </row>
    <row r="10" spans="1:4" ht="12.75">
      <c r="A10" s="50"/>
      <c r="B10" s="51"/>
      <c r="C10" s="53"/>
      <c r="D10" s="153"/>
    </row>
    <row r="11" spans="1:4" ht="12.75">
      <c r="A11" s="194"/>
      <c r="B11" s="67" t="s">
        <v>38</v>
      </c>
      <c r="C11" s="181"/>
      <c r="D11" s="185"/>
    </row>
    <row r="12" spans="1:4" ht="12.75">
      <c r="A12" s="194"/>
      <c r="B12" s="52"/>
      <c r="C12" s="181"/>
      <c r="D12" s="185"/>
    </row>
    <row r="13" spans="1:4" s="1" customFormat="1" ht="12.75">
      <c r="A13" s="202" t="s">
        <v>23</v>
      </c>
      <c r="B13" s="34" t="s">
        <v>437</v>
      </c>
      <c r="C13" s="33"/>
      <c r="D13" s="206">
        <f>SUM(D14:D14)</f>
        <v>610000</v>
      </c>
    </row>
    <row r="14" spans="1:4" ht="12.75">
      <c r="A14" s="194"/>
      <c r="B14" s="52"/>
      <c r="C14" s="84" t="s">
        <v>12</v>
      </c>
      <c r="D14" s="252">
        <v>610000</v>
      </c>
    </row>
    <row r="15" spans="1:4" ht="12.75">
      <c r="A15" s="194"/>
      <c r="B15" s="52"/>
      <c r="C15" s="84"/>
      <c r="D15" s="251"/>
    </row>
    <row r="16" spans="1:4" s="1" customFormat="1" ht="12.75">
      <c r="A16" s="202" t="s">
        <v>22</v>
      </c>
      <c r="B16" s="34" t="s">
        <v>475</v>
      </c>
      <c r="C16" s="33"/>
      <c r="D16" s="206">
        <f>SUM(D17:D17)</f>
        <v>2800000</v>
      </c>
    </row>
    <row r="17" spans="1:4" ht="12.75">
      <c r="A17" s="194"/>
      <c r="B17" s="52"/>
      <c r="C17" s="84" t="s">
        <v>12</v>
      </c>
      <c r="D17" s="251">
        <v>2800000</v>
      </c>
    </row>
    <row r="18" spans="1:4" ht="12.75">
      <c r="A18" s="194"/>
      <c r="B18" s="52"/>
      <c r="C18" s="180"/>
      <c r="D18" s="186"/>
    </row>
    <row r="19" spans="1:4" s="1" customFormat="1" ht="12.75">
      <c r="A19" s="202" t="s">
        <v>31</v>
      </c>
      <c r="B19" s="34" t="s">
        <v>155</v>
      </c>
      <c r="C19" s="33"/>
      <c r="D19" s="206">
        <f>SUM(D20:D28)</f>
        <v>2300000</v>
      </c>
    </row>
    <row r="20" spans="1:4" ht="12.75">
      <c r="A20" s="202"/>
      <c r="B20" s="34"/>
      <c r="C20" s="84" t="s">
        <v>12</v>
      </c>
      <c r="D20" s="251">
        <v>160000</v>
      </c>
    </row>
    <row r="21" spans="1:4" ht="12.75">
      <c r="A21" s="194"/>
      <c r="B21" s="52"/>
      <c r="C21" s="84" t="s">
        <v>61</v>
      </c>
      <c r="D21" s="251">
        <v>1100000</v>
      </c>
    </row>
    <row r="22" spans="1:4" ht="12.75">
      <c r="A22" s="194"/>
      <c r="B22" s="52"/>
      <c r="C22" s="84" t="s">
        <v>72</v>
      </c>
      <c r="D22" s="204">
        <f>'[1]Anexo.I.3.a'!D231-D33</f>
        <v>850000</v>
      </c>
    </row>
    <row r="23" spans="1:4" ht="12.75">
      <c r="A23" s="194"/>
      <c r="B23" s="52"/>
      <c r="C23" s="84" t="s">
        <v>80</v>
      </c>
      <c r="D23" s="204">
        <f>'[1]Anexo.I.3.a'!D109+'[1]Anexo.I.3.a'!D173-D37</f>
        <v>5000</v>
      </c>
    </row>
    <row r="24" spans="1:4" ht="12.75">
      <c r="A24" s="194"/>
      <c r="B24" s="52"/>
      <c r="C24" s="84" t="s">
        <v>69</v>
      </c>
      <c r="D24" s="204">
        <f>'[1]Anexo.I.3.a'!D110+'[1]Anexo.I.3.a'!D175-D38</f>
        <v>15000</v>
      </c>
    </row>
    <row r="25" spans="1:4" ht="12.75">
      <c r="A25" s="194"/>
      <c r="B25" s="52"/>
      <c r="C25" s="84" t="s">
        <v>70</v>
      </c>
      <c r="D25" s="204">
        <f>'[1]Anexo.I.3.a'!D111+'[1]Anexo.I.3.a'!D177-D39</f>
        <v>45000</v>
      </c>
    </row>
    <row r="26" spans="1:4" ht="12.75">
      <c r="A26" s="194"/>
      <c r="B26" s="52"/>
      <c r="C26" s="84" t="s">
        <v>109</v>
      </c>
      <c r="D26" s="204">
        <f>'[1]Anexo.I.3.a'!D113+'[1]Anexo.I.3.a'!D179-D40</f>
        <v>40000</v>
      </c>
    </row>
    <row r="27" spans="1:4" ht="12.75">
      <c r="A27" s="194"/>
      <c r="B27" s="52"/>
      <c r="C27" s="84" t="s">
        <v>74</v>
      </c>
      <c r="D27" s="204">
        <f>'[1]Anexo.I.3.a'!D114+'[1]Anexo.I.3.a'!D185+'[1]Anexo.I.3.a'!D270-D42</f>
        <v>55000</v>
      </c>
    </row>
    <row r="28" spans="1:4" ht="12.75">
      <c r="A28" s="194"/>
      <c r="B28" s="52"/>
      <c r="C28" s="84" t="s">
        <v>75</v>
      </c>
      <c r="D28" s="204">
        <f>'[1]Anexo.I.3.a'!D115+'[1]Anexo.I.3.a'!D277-D43</f>
        <v>30000</v>
      </c>
    </row>
    <row r="29" spans="1:4" ht="12.75">
      <c r="A29" s="194"/>
      <c r="B29" s="52"/>
      <c r="C29" s="84"/>
      <c r="D29" s="251"/>
    </row>
    <row r="30" spans="1:4" ht="12.75">
      <c r="A30" s="202" t="s">
        <v>24</v>
      </c>
      <c r="B30" s="34" t="s">
        <v>156</v>
      </c>
      <c r="C30" s="33"/>
      <c r="D30" s="206">
        <f>SUM(D31:D43)</f>
        <v>3300000</v>
      </c>
    </row>
    <row r="31" spans="1:4" s="1" customFormat="1" ht="12.75">
      <c r="A31" s="194"/>
      <c r="B31" s="52"/>
      <c r="C31" s="84" t="s">
        <v>12</v>
      </c>
      <c r="D31" s="251">
        <v>480000</v>
      </c>
    </row>
    <row r="32" spans="1:4" ht="12.75">
      <c r="A32" s="194"/>
      <c r="B32" s="52"/>
      <c r="C32" s="84" t="s">
        <v>61</v>
      </c>
      <c r="D32" s="251">
        <v>1330000</v>
      </c>
    </row>
    <row r="33" spans="1:4" ht="12.75">
      <c r="A33" s="194"/>
      <c r="B33" s="52"/>
      <c r="C33" s="84" t="s">
        <v>72</v>
      </c>
      <c r="D33" s="251">
        <v>650000</v>
      </c>
    </row>
    <row r="34" spans="1:4" ht="12.75">
      <c r="A34" s="194"/>
      <c r="B34" s="52"/>
      <c r="C34" s="84" t="s">
        <v>73</v>
      </c>
      <c r="D34" s="204">
        <f>'[1]Anexo.I.3.a'!D107+'[1]Anexo.I.3.a'!D232-D47</f>
        <v>10000</v>
      </c>
    </row>
    <row r="35" spans="1:4" ht="12.75">
      <c r="A35" s="194"/>
      <c r="B35" s="52"/>
      <c r="C35" s="84" t="s">
        <v>71</v>
      </c>
      <c r="D35" s="204">
        <f>'[1]Anexo.I.3.a'!D112+'[1]Anexo.I.3.a'!D218</f>
        <v>285000</v>
      </c>
    </row>
    <row r="36" spans="1:4" ht="12.75">
      <c r="A36" s="194"/>
      <c r="B36" s="52"/>
      <c r="C36" s="84" t="s">
        <v>68</v>
      </c>
      <c r="D36" s="204">
        <f>'[1]Anexo.I.3.a'!D108+'[1]Anexo.I.3.a'!D171</f>
        <v>205000</v>
      </c>
    </row>
    <row r="37" spans="1:4" ht="12.75">
      <c r="A37" s="194"/>
      <c r="B37" s="52"/>
      <c r="C37" s="84" t="s">
        <v>80</v>
      </c>
      <c r="D37" s="251">
        <v>10000</v>
      </c>
    </row>
    <row r="38" spans="1:4" ht="12.75">
      <c r="A38" s="194"/>
      <c r="B38" s="52"/>
      <c r="C38" s="84" t="s">
        <v>69</v>
      </c>
      <c r="D38" s="251">
        <v>50000</v>
      </c>
    </row>
    <row r="39" spans="1:4" ht="12.75">
      <c r="A39" s="194"/>
      <c r="B39" s="52"/>
      <c r="C39" s="84" t="s">
        <v>70</v>
      </c>
      <c r="D39" s="251">
        <v>60000</v>
      </c>
    </row>
    <row r="40" spans="1:4" ht="12.75">
      <c r="A40" s="194"/>
      <c r="B40" s="52"/>
      <c r="C40" s="84" t="s">
        <v>109</v>
      </c>
      <c r="D40" s="251">
        <v>15000</v>
      </c>
    </row>
    <row r="41" spans="1:4" ht="12.75">
      <c r="A41" s="194"/>
      <c r="B41" s="52"/>
      <c r="C41" s="84" t="s">
        <v>76</v>
      </c>
      <c r="D41" s="204">
        <f>'[1]Anexo.I.3.a'!D263</f>
        <v>20000</v>
      </c>
    </row>
    <row r="42" spans="1:4" ht="12.75">
      <c r="A42" s="194"/>
      <c r="B42" s="52"/>
      <c r="C42" s="84" t="s">
        <v>74</v>
      </c>
      <c r="D42" s="251">
        <v>105000</v>
      </c>
    </row>
    <row r="43" spans="1:4" ht="12.75">
      <c r="A43" s="194"/>
      <c r="B43" s="52"/>
      <c r="C43" s="84" t="s">
        <v>75</v>
      </c>
      <c r="D43" s="251">
        <v>80000</v>
      </c>
    </row>
    <row r="44" spans="1:4" ht="12.75">
      <c r="A44" s="194"/>
      <c r="B44" s="52"/>
      <c r="C44" s="180"/>
      <c r="D44" s="186"/>
    </row>
    <row r="45" spans="1:4" s="1" customFormat="1" ht="12.75">
      <c r="A45" s="202" t="s">
        <v>16</v>
      </c>
      <c r="B45" s="34" t="s">
        <v>134</v>
      </c>
      <c r="C45" s="33"/>
      <c r="D45" s="206">
        <f>SUM(D46:D46)</f>
        <v>900000</v>
      </c>
    </row>
    <row r="46" spans="1:4" ht="12.75">
      <c r="A46" s="194"/>
      <c r="B46" s="52"/>
      <c r="C46" s="84" t="s">
        <v>61</v>
      </c>
      <c r="D46" s="204">
        <v>900000</v>
      </c>
    </row>
    <row r="47" spans="1:4" ht="12.75">
      <c r="A47" s="194"/>
      <c r="B47" s="52"/>
      <c r="C47" s="180"/>
      <c r="D47" s="186"/>
    </row>
    <row r="48" spans="1:4" ht="12.75">
      <c r="A48" s="202" t="s">
        <v>25</v>
      </c>
      <c r="B48" s="34" t="s">
        <v>157</v>
      </c>
      <c r="C48" s="33"/>
      <c r="D48" s="206">
        <f>SUM(D49:D52)</f>
        <v>1180000</v>
      </c>
    </row>
    <row r="49" spans="1:4" s="1" customFormat="1" ht="12.75">
      <c r="A49" s="194"/>
      <c r="B49" s="52"/>
      <c r="C49" s="84" t="s">
        <v>12</v>
      </c>
      <c r="D49" s="204">
        <v>900000</v>
      </c>
    </row>
    <row r="50" spans="1:4" s="1" customFormat="1" ht="12.75">
      <c r="A50" s="194"/>
      <c r="B50" s="52"/>
      <c r="C50" s="213" t="s">
        <v>83</v>
      </c>
      <c r="D50" s="204">
        <v>30000</v>
      </c>
    </row>
    <row r="51" spans="1:4" s="1" customFormat="1" ht="12.75">
      <c r="A51" s="194"/>
      <c r="B51" s="52"/>
      <c r="C51" s="213" t="s">
        <v>43</v>
      </c>
      <c r="D51" s="204">
        <v>100000</v>
      </c>
    </row>
    <row r="52" spans="1:4" ht="12.75">
      <c r="A52" s="194"/>
      <c r="B52" s="52"/>
      <c r="C52" s="84" t="s">
        <v>40</v>
      </c>
      <c r="D52" s="204">
        <v>150000</v>
      </c>
    </row>
    <row r="53" spans="1:4" ht="12.75">
      <c r="A53" s="194"/>
      <c r="B53" s="52"/>
      <c r="C53" s="84"/>
      <c r="D53" s="204"/>
    </row>
    <row r="54" spans="1:4" ht="12.75">
      <c r="A54" s="202" t="s">
        <v>26</v>
      </c>
      <c r="B54" s="34" t="s">
        <v>158</v>
      </c>
      <c r="C54" s="33"/>
      <c r="D54" s="206">
        <f>SUM(D55:D55)</f>
        <v>240000</v>
      </c>
    </row>
    <row r="55" spans="1:4" ht="12.75">
      <c r="A55" s="194"/>
      <c r="B55" s="52"/>
      <c r="C55" s="84" t="s">
        <v>12</v>
      </c>
      <c r="D55" s="204">
        <v>240000</v>
      </c>
    </row>
    <row r="56" spans="1:4" ht="12.75">
      <c r="A56" s="194"/>
      <c r="B56" s="52"/>
      <c r="C56" s="84"/>
      <c r="D56" s="204"/>
    </row>
    <row r="57" spans="1:4" ht="12.75">
      <c r="A57" s="202" t="s">
        <v>17</v>
      </c>
      <c r="B57" s="34" t="s">
        <v>159</v>
      </c>
      <c r="C57" s="84"/>
      <c r="D57" s="206">
        <f>SUM(D58:D60)</f>
        <v>250000</v>
      </c>
    </row>
    <row r="58" spans="1:4" ht="12.75">
      <c r="A58" s="194"/>
      <c r="B58" s="52"/>
      <c r="C58" s="84" t="s">
        <v>12</v>
      </c>
      <c r="D58" s="204">
        <v>220000</v>
      </c>
    </row>
    <row r="59" spans="1:4" ht="12.75">
      <c r="A59" s="194"/>
      <c r="B59" s="52"/>
      <c r="C59" s="213" t="s">
        <v>43</v>
      </c>
      <c r="D59" s="204">
        <v>20000</v>
      </c>
    </row>
    <row r="60" spans="1:4" ht="12.75">
      <c r="A60" s="194"/>
      <c r="B60" s="52"/>
      <c r="C60" s="84" t="s">
        <v>40</v>
      </c>
      <c r="D60" s="204">
        <v>10000</v>
      </c>
    </row>
    <row r="61" spans="1:4" ht="12.75">
      <c r="A61" s="194"/>
      <c r="B61" s="52"/>
      <c r="C61" s="84"/>
      <c r="D61" s="204"/>
    </row>
    <row r="62" spans="1:4" ht="12.75">
      <c r="A62" s="194"/>
      <c r="B62" s="52"/>
      <c r="C62" s="84"/>
      <c r="D62" s="204"/>
    </row>
    <row r="63" spans="1:4" ht="12.75">
      <c r="A63" s="202" t="s">
        <v>27</v>
      </c>
      <c r="B63" s="34" t="s">
        <v>476</v>
      </c>
      <c r="C63" s="84"/>
      <c r="D63" s="206">
        <f>SUM(D64:D64)</f>
        <v>130000</v>
      </c>
    </row>
    <row r="64" spans="1:4" ht="12.75">
      <c r="A64" s="194"/>
      <c r="B64" s="52"/>
      <c r="C64" s="84" t="s">
        <v>12</v>
      </c>
      <c r="D64" s="204">
        <v>130000</v>
      </c>
    </row>
    <row r="65" spans="1:4" ht="12.75">
      <c r="A65" s="194"/>
      <c r="B65" s="52"/>
      <c r="C65" s="180"/>
      <c r="D65" s="187"/>
    </row>
    <row r="66" spans="1:4" ht="12.75">
      <c r="A66" s="202" t="s">
        <v>28</v>
      </c>
      <c r="B66" s="34" t="s">
        <v>477</v>
      </c>
      <c r="C66" s="84"/>
      <c r="D66" s="206">
        <f>SUM(D67:D69)</f>
        <v>420000</v>
      </c>
    </row>
    <row r="67" spans="1:4" ht="12.75">
      <c r="A67" s="194"/>
      <c r="B67" s="52"/>
      <c r="C67" s="84" t="s">
        <v>12</v>
      </c>
      <c r="D67" s="204">
        <v>245000</v>
      </c>
    </row>
    <row r="68" spans="1:4" ht="12.75">
      <c r="A68" s="194"/>
      <c r="B68" s="52"/>
      <c r="C68" s="213" t="s">
        <v>43</v>
      </c>
      <c r="D68" s="204">
        <v>150000</v>
      </c>
    </row>
    <row r="69" spans="1:4" ht="12.75">
      <c r="A69" s="194"/>
      <c r="B69" s="52"/>
      <c r="C69" s="84" t="s">
        <v>40</v>
      </c>
      <c r="D69" s="204">
        <v>25000</v>
      </c>
    </row>
    <row r="70" spans="1:4" ht="12.75">
      <c r="A70" s="194"/>
      <c r="B70" s="52"/>
      <c r="C70" s="84"/>
      <c r="D70" s="204"/>
    </row>
    <row r="71" spans="1:4" ht="12.75">
      <c r="A71" s="194"/>
      <c r="B71" s="52"/>
      <c r="C71" s="180"/>
      <c r="D71" s="187"/>
    </row>
    <row r="72" spans="1:4" ht="12.75">
      <c r="A72" s="202" t="s">
        <v>110</v>
      </c>
      <c r="B72" s="34" t="s">
        <v>478</v>
      </c>
      <c r="C72" s="84"/>
      <c r="D72" s="206">
        <f>SUM(D73:D73)</f>
        <v>80000</v>
      </c>
    </row>
    <row r="73" spans="1:4" ht="12.75">
      <c r="A73" s="202"/>
      <c r="B73" s="34"/>
      <c r="C73" s="84" t="s">
        <v>12</v>
      </c>
      <c r="D73" s="204">
        <v>80000</v>
      </c>
    </row>
    <row r="74" spans="1:4" ht="12.75">
      <c r="A74" s="202"/>
      <c r="B74" s="34"/>
      <c r="C74" s="84"/>
      <c r="D74" s="204"/>
    </row>
    <row r="75" spans="1:4" ht="12.75">
      <c r="A75" s="202" t="s">
        <v>112</v>
      </c>
      <c r="B75" s="34" t="s">
        <v>479</v>
      </c>
      <c r="C75" s="84"/>
      <c r="D75" s="206">
        <f>SUM(D76:D84)</f>
        <v>4065000</v>
      </c>
    </row>
    <row r="76" spans="1:4" ht="12.75">
      <c r="A76" s="194"/>
      <c r="B76" s="52"/>
      <c r="C76" s="84" t="s">
        <v>12</v>
      </c>
      <c r="D76" s="204">
        <f>2805000+15000</f>
        <v>2820000</v>
      </c>
    </row>
    <row r="77" spans="1:4" ht="12.75">
      <c r="A77" s="202"/>
      <c r="B77" s="34"/>
      <c r="C77" s="194" t="s">
        <v>63</v>
      </c>
      <c r="D77" s="204">
        <f>'[1]Anexo.I.3.a'!D116+'[1]Anexo.I.3.a'!D210</f>
        <v>35000</v>
      </c>
    </row>
    <row r="78" spans="1:4" ht="12.75">
      <c r="A78" s="202"/>
      <c r="B78" s="34"/>
      <c r="C78" s="194" t="s">
        <v>62</v>
      </c>
      <c r="D78" s="204">
        <f>'[1]Anexo.I.3.a'!D101+'[1]Anexo.I.3.a'!D119</f>
        <v>125000</v>
      </c>
    </row>
    <row r="79" spans="1:4" ht="12.75">
      <c r="A79" s="202"/>
      <c r="B79" s="34"/>
      <c r="C79" s="195" t="s">
        <v>160</v>
      </c>
      <c r="D79" s="204">
        <f>'[1]Anexo.I.3.a'!D117+'[1]Anexo.I.3.a'!D158</f>
        <v>15000</v>
      </c>
    </row>
    <row r="80" spans="1:4" ht="12.75">
      <c r="A80" s="202"/>
      <c r="B80" s="34"/>
      <c r="C80" s="196" t="s">
        <v>86</v>
      </c>
      <c r="D80" s="204">
        <f>'[1]Anexo.I.3.a'!D118+'[1]Anexo.I.3.a'!D160</f>
        <v>105000</v>
      </c>
    </row>
    <row r="81" spans="1:4" ht="12.75">
      <c r="A81" s="202"/>
      <c r="B81" s="34"/>
      <c r="C81" s="84" t="s">
        <v>84</v>
      </c>
      <c r="D81" s="204">
        <f>'[1]Anexo.I.3.a'!D257</f>
        <v>0</v>
      </c>
    </row>
    <row r="82" spans="1:4" ht="12.75">
      <c r="A82" s="202"/>
      <c r="B82" s="34"/>
      <c r="C82" s="84" t="s">
        <v>83</v>
      </c>
      <c r="D82" s="204">
        <f>'[1]Anexo.I.3.a'!D264-D50</f>
        <v>100000</v>
      </c>
    </row>
    <row r="83" spans="1:4" ht="12.75">
      <c r="A83" s="202"/>
      <c r="B83" s="34"/>
      <c r="C83" s="213" t="s">
        <v>43</v>
      </c>
      <c r="D83" s="204">
        <v>395000</v>
      </c>
    </row>
    <row r="84" spans="1:4" ht="12.75">
      <c r="A84" s="202"/>
      <c r="B84" s="34"/>
      <c r="C84" s="84" t="s">
        <v>40</v>
      </c>
      <c r="D84" s="204">
        <v>470000</v>
      </c>
    </row>
    <row r="85" spans="1:4" ht="12.75">
      <c r="A85" s="202"/>
      <c r="B85" s="52"/>
      <c r="C85" s="180"/>
      <c r="D85" s="187"/>
    </row>
    <row r="86" spans="1:4" ht="12.75">
      <c r="A86" s="202" t="s">
        <v>111</v>
      </c>
      <c r="B86" s="34" t="s">
        <v>480</v>
      </c>
      <c r="C86" s="84"/>
      <c r="D86" s="206">
        <f>SUM(D87:D87)</f>
        <v>300000</v>
      </c>
    </row>
    <row r="87" spans="1:4" ht="12.75">
      <c r="A87" s="202"/>
      <c r="B87" s="34"/>
      <c r="C87" s="84" t="s">
        <v>12</v>
      </c>
      <c r="D87" s="250">
        <v>300000</v>
      </c>
    </row>
    <row r="88" spans="1:4" ht="12.75">
      <c r="A88" s="194"/>
      <c r="B88" s="52"/>
      <c r="C88" s="180"/>
      <c r="D88" s="187"/>
    </row>
    <row r="89" spans="1:4" ht="12.75">
      <c r="A89" s="202" t="s">
        <v>113</v>
      </c>
      <c r="B89" s="34" t="s">
        <v>161</v>
      </c>
      <c r="C89" s="84"/>
      <c r="D89" s="206">
        <f>SUM(D90:D95)</f>
        <v>980000</v>
      </c>
    </row>
    <row r="90" spans="1:4" ht="12.75">
      <c r="A90" s="202"/>
      <c r="B90" s="34"/>
      <c r="C90" s="84" t="s">
        <v>12</v>
      </c>
      <c r="D90" s="204">
        <v>630000</v>
      </c>
    </row>
    <row r="91" spans="1:4" ht="12.75">
      <c r="A91" s="202"/>
      <c r="B91" s="34"/>
      <c r="C91" s="194" t="s">
        <v>162</v>
      </c>
      <c r="D91" s="204">
        <f>'[1]Anexo.I.3.a'!D122+'[1]Anexo.I.3.a'!D164+'[1]Anexo.I.3.a'!D166+'[1]Anexo.I.3.a'!D167+'[1]Anexo.I.3.a'!D168</f>
        <v>225000</v>
      </c>
    </row>
    <row r="92" spans="1:4" ht="12.75">
      <c r="A92" s="202"/>
      <c r="B92" s="34"/>
      <c r="C92" s="194" t="s">
        <v>163</v>
      </c>
      <c r="D92" s="204">
        <f>'[1]Anexo.I.3.a'!D123+'[1]Anexo.I.3.a'!D213+'[1]Anexo.I.3.a'!D214+'[1]Anexo.I.3.a'!D215</f>
        <v>44000</v>
      </c>
    </row>
    <row r="93" spans="1:4" ht="12.75">
      <c r="A93" s="202"/>
      <c r="B93" s="34"/>
      <c r="C93" s="194" t="s">
        <v>164</v>
      </c>
      <c r="D93" s="204">
        <f>'[1]Anexo.I.3.a'!D124+'[1]Anexo.I.3.a'!D165</f>
        <v>31000</v>
      </c>
    </row>
    <row r="94" spans="1:4" ht="12.75">
      <c r="A94" s="202"/>
      <c r="B94" s="34"/>
      <c r="C94" s="213" t="s">
        <v>43</v>
      </c>
      <c r="D94" s="250">
        <v>25000</v>
      </c>
    </row>
    <row r="95" spans="1:4" ht="12.75">
      <c r="A95" s="194"/>
      <c r="B95" s="52"/>
      <c r="C95" s="84" t="s">
        <v>40</v>
      </c>
      <c r="D95" s="250">
        <v>25000</v>
      </c>
    </row>
    <row r="96" spans="1:4" ht="12.75">
      <c r="A96" s="202"/>
      <c r="B96" s="34"/>
      <c r="C96" s="180"/>
      <c r="D96" s="187"/>
    </row>
    <row r="97" spans="1:4" ht="12.75">
      <c r="A97" s="202" t="s">
        <v>137</v>
      </c>
      <c r="B97" s="34" t="s">
        <v>165</v>
      </c>
      <c r="C97" s="84"/>
      <c r="D97" s="206">
        <f>SUM(D98:D100)</f>
        <v>120000</v>
      </c>
    </row>
    <row r="98" spans="1:4" ht="12.75">
      <c r="A98" s="202"/>
      <c r="B98" s="34"/>
      <c r="C98" s="84" t="s">
        <v>12</v>
      </c>
      <c r="D98" s="204">
        <v>120000</v>
      </c>
    </row>
    <row r="99" spans="1:4" ht="12.75">
      <c r="A99" s="202"/>
      <c r="B99" s="34"/>
      <c r="C99" s="84"/>
      <c r="D99" s="204"/>
    </row>
    <row r="100" spans="1:4" ht="12.75">
      <c r="A100" s="202"/>
      <c r="B100" s="34"/>
      <c r="C100" s="180"/>
      <c r="D100" s="187"/>
    </row>
    <row r="101" spans="1:4" ht="12.75">
      <c r="A101" s="202" t="s">
        <v>135</v>
      </c>
      <c r="B101" s="34" t="s">
        <v>166</v>
      </c>
      <c r="C101" s="84"/>
      <c r="D101" s="206">
        <f>SUM(D102:D103)</f>
        <v>35000</v>
      </c>
    </row>
    <row r="102" spans="1:4" ht="12.75">
      <c r="A102" s="202"/>
      <c r="B102" s="34"/>
      <c r="C102" s="84" t="s">
        <v>12</v>
      </c>
      <c r="D102" s="204">
        <v>30000</v>
      </c>
    </row>
    <row r="103" spans="1:4" ht="12.75">
      <c r="A103" s="202"/>
      <c r="B103" s="34"/>
      <c r="C103" s="84" t="s">
        <v>167</v>
      </c>
      <c r="D103" s="204">
        <f>'[1]Anexo.I.3.a'!D224+'[1]Anexo.I.3.a'!D225+'[1]Anexo.I.3.a'!D235</f>
        <v>5000</v>
      </c>
    </row>
    <row r="104" spans="1:4" ht="12.75">
      <c r="A104" s="202"/>
      <c r="B104" s="34"/>
      <c r="C104" s="84"/>
      <c r="D104" s="204"/>
    </row>
    <row r="105" spans="1:4" ht="12.75">
      <c r="A105" s="202" t="s">
        <v>131</v>
      </c>
      <c r="B105" s="34" t="s">
        <v>51</v>
      </c>
      <c r="C105" s="33"/>
      <c r="D105" s="206">
        <f>SUM(D106:D106)</f>
        <v>450000</v>
      </c>
    </row>
    <row r="106" spans="1:4" ht="12.75">
      <c r="A106" s="194"/>
      <c r="B106" s="52"/>
      <c r="C106" s="84" t="s">
        <v>12</v>
      </c>
      <c r="D106" s="248">
        <v>450000</v>
      </c>
    </row>
    <row r="107" spans="1:4" s="1" customFormat="1" ht="12.75">
      <c r="A107" s="194"/>
      <c r="B107" s="52"/>
      <c r="C107" s="84"/>
      <c r="D107" s="204"/>
    </row>
    <row r="108" spans="1:4" ht="12.75">
      <c r="A108" s="202" t="s">
        <v>18</v>
      </c>
      <c r="B108" s="34" t="s">
        <v>50</v>
      </c>
      <c r="C108" s="33"/>
      <c r="D108" s="206">
        <f>SUM(D109:D109)</f>
        <v>10000</v>
      </c>
    </row>
    <row r="109" spans="1:4" ht="12.75">
      <c r="A109" s="194"/>
      <c r="B109" s="52"/>
      <c r="C109" s="84" t="s">
        <v>12</v>
      </c>
      <c r="D109" s="204">
        <v>10000</v>
      </c>
    </row>
    <row r="110" spans="1:4" s="1" customFormat="1" ht="13.5" thickBot="1">
      <c r="A110" s="203"/>
      <c r="B110" s="81"/>
      <c r="C110" s="183"/>
      <c r="D110" s="208"/>
    </row>
    <row r="111" spans="1:4" ht="13.5" thickBot="1">
      <c r="A111" s="78"/>
      <c r="B111" s="63" t="s">
        <v>4</v>
      </c>
      <c r="C111" s="188"/>
      <c r="D111" s="211">
        <f>D13+D16+D19+D30+D45+D48+D54+D57+D63+D66+D72+D75+D86+D89+D97+D101+D105+D108</f>
        <v>18170000</v>
      </c>
    </row>
    <row r="112" spans="1:4" ht="12.75">
      <c r="A112" s="189"/>
      <c r="B112" s="190"/>
      <c r="C112" s="191"/>
      <c r="D112" s="192"/>
    </row>
    <row r="113" spans="1:4" ht="12.75">
      <c r="A113" s="194"/>
      <c r="B113" s="62" t="s">
        <v>39</v>
      </c>
      <c r="C113" s="84"/>
      <c r="D113" s="204"/>
    </row>
    <row r="114" spans="1:4" ht="12.75">
      <c r="A114" s="194"/>
      <c r="B114" s="34"/>
      <c r="C114" s="84"/>
      <c r="D114" s="204"/>
    </row>
    <row r="115" spans="1:4" ht="12.75">
      <c r="A115" s="55" t="s">
        <v>136</v>
      </c>
      <c r="B115" s="34" t="s">
        <v>436</v>
      </c>
      <c r="C115" s="84"/>
      <c r="D115" s="206">
        <f>SUM(D116:D128)</f>
        <v>4895000</v>
      </c>
    </row>
    <row r="116" spans="1:4" ht="12.75">
      <c r="A116" s="194"/>
      <c r="B116" s="52" t="s">
        <v>132</v>
      </c>
      <c r="C116" s="84" t="s">
        <v>60</v>
      </c>
      <c r="D116" s="204">
        <f>'[1]Anexo.I.3.a'!D412-D131-D134</f>
        <v>2895000</v>
      </c>
    </row>
    <row r="117" spans="1:4" ht="12.75">
      <c r="A117" s="194"/>
      <c r="B117" s="52"/>
      <c r="C117" s="84" t="s">
        <v>41</v>
      </c>
      <c r="D117" s="204">
        <f>'[1]Anexo.I.3.a'!D331+'[1]Anexo.I.3.a'!D349+'[1]Anexo.I.3.a'!D383+'[1]Anexo.I.3.a'!D386</f>
        <v>77000</v>
      </c>
    </row>
    <row r="118" spans="1:4" s="1" customFormat="1" ht="12.75">
      <c r="A118" s="194"/>
      <c r="B118" s="52"/>
      <c r="C118" s="84" t="s">
        <v>64</v>
      </c>
      <c r="D118" s="204">
        <f>'[1]Anexo.I.3.a'!D337+'[1]Anexo.I.3.a'!D357+'[1]Anexo.I.3.a'!D358+'[1]Anexo.I.3.a'!D359+'[1]Anexo.I.3.a'!D360+'[1]Anexo.I.3.a'!D361+'[1]Anexo.I.3.a'!D362+'[1]Anexo.I.3.a'!D363+'[1]Anexo.I.3.a'!D364+'[1]Anexo.I.3.a'!D365</f>
        <v>1050000</v>
      </c>
    </row>
    <row r="119" spans="1:4" ht="12.75">
      <c r="A119" s="194"/>
      <c r="B119" s="52"/>
      <c r="C119" s="84" t="s">
        <v>107</v>
      </c>
      <c r="D119" s="204">
        <f>'[1]Anexo.I.3.a'!D338+'[1]Anexo.I.3.a'!D366+'[1]Anexo.I.3.a'!D376</f>
        <v>85000</v>
      </c>
    </row>
    <row r="120" spans="1:4" ht="12.75">
      <c r="A120" s="194"/>
      <c r="B120" s="52"/>
      <c r="C120" s="84" t="s">
        <v>66</v>
      </c>
      <c r="D120" s="204">
        <f>'[1]Anexo.I.3.a'!D339+'[1]Anexo.I.3.a'!D367+'[1]Anexo.I.3.a'!D368</f>
        <v>102000</v>
      </c>
    </row>
    <row r="121" spans="1:4" ht="12.75">
      <c r="A121" s="194"/>
      <c r="B121" s="52"/>
      <c r="C121" s="84" t="s">
        <v>65</v>
      </c>
      <c r="D121" s="204">
        <f>'[1]Anexo.I.3.a'!D340+'[1]Anexo.I.3.a'!D369</f>
        <v>43000</v>
      </c>
    </row>
    <row r="122" spans="1:4" ht="12.75">
      <c r="A122" s="194"/>
      <c r="B122" s="52"/>
      <c r="C122" s="84" t="s">
        <v>67</v>
      </c>
      <c r="D122" s="204">
        <f>'[1]Anexo.I.3.a'!D341+'[1]Anexo.I.3.a'!D375</f>
        <v>85000</v>
      </c>
    </row>
    <row r="123" spans="1:4" ht="12.75">
      <c r="A123" s="194"/>
      <c r="B123" s="52"/>
      <c r="C123" s="84" t="s">
        <v>79</v>
      </c>
      <c r="D123" s="204">
        <f>'[1]Anexo.I.3.a'!D343+'[1]Anexo.I.3.a'!D370</f>
        <v>61000</v>
      </c>
    </row>
    <row r="124" spans="1:4" ht="12.75">
      <c r="A124" s="194"/>
      <c r="B124" s="52"/>
      <c r="C124" s="84" t="s">
        <v>108</v>
      </c>
      <c r="D124" s="204">
        <f>'[1]Anexo.I.3.a'!D342+'[1]Anexo.I.3.a'!D374</f>
        <v>43000</v>
      </c>
    </row>
    <row r="125" spans="1:4" ht="12.75">
      <c r="A125" s="194"/>
      <c r="B125" s="52"/>
      <c r="C125" s="84" t="s">
        <v>406</v>
      </c>
      <c r="D125" s="204">
        <f>'[1]Anexo.I.3.a'!D344+'[1]Anexo.I.3.a'!D377</f>
        <v>11000</v>
      </c>
    </row>
    <row r="126" spans="1:4" ht="12.75">
      <c r="A126" s="194"/>
      <c r="B126" s="52"/>
      <c r="C126" s="84" t="s">
        <v>81</v>
      </c>
      <c r="D126" s="204">
        <f>'[1]Anexo.I.3.a'!D345+'[1]Anexo.I.3.a'!D394</f>
        <v>33000</v>
      </c>
    </row>
    <row r="127" spans="1:4" ht="12.75">
      <c r="A127" s="194"/>
      <c r="B127" s="52"/>
      <c r="C127" s="84" t="s">
        <v>77</v>
      </c>
      <c r="D127" s="204">
        <f>'[1]Anexo.I.3.a'!D346+'[1]Anexo.I.3.a'!D400+'[1]Anexo.I.3.a'!D403</f>
        <v>305000</v>
      </c>
    </row>
    <row r="128" spans="1:4" ht="12.75">
      <c r="A128" s="194"/>
      <c r="B128" s="52"/>
      <c r="C128" s="84" t="s">
        <v>78</v>
      </c>
      <c r="D128" s="204">
        <f>'[1]Anexo.I.3.a'!D347+'[1]Anexo.I.3.a'!D407</f>
        <v>105000</v>
      </c>
    </row>
    <row r="129" spans="1:4" ht="12.75">
      <c r="A129" s="194"/>
      <c r="B129" s="52"/>
      <c r="C129" s="84"/>
      <c r="D129" s="204"/>
    </row>
    <row r="130" spans="1:4" ht="12.75">
      <c r="A130" s="55" t="s">
        <v>138</v>
      </c>
      <c r="B130" s="34" t="s">
        <v>435</v>
      </c>
      <c r="C130" s="84"/>
      <c r="D130" s="206">
        <f>SUM(D131:D131)</f>
        <v>600000</v>
      </c>
    </row>
    <row r="131" spans="1:4" ht="12.75">
      <c r="A131" s="202"/>
      <c r="B131" s="52" t="s">
        <v>132</v>
      </c>
      <c r="C131" s="84" t="s">
        <v>60</v>
      </c>
      <c r="D131" s="204">
        <v>600000</v>
      </c>
    </row>
    <row r="132" spans="1:4" ht="12.75">
      <c r="A132" s="194"/>
      <c r="B132" s="34"/>
      <c r="C132" s="84"/>
      <c r="D132" s="204"/>
    </row>
    <row r="133" spans="1:4" s="1" customFormat="1" ht="12.75">
      <c r="A133" s="212" t="s">
        <v>18</v>
      </c>
      <c r="B133" s="34" t="s">
        <v>50</v>
      </c>
      <c r="C133" s="84"/>
      <c r="D133" s="206">
        <f>SUM(D134:D134)</f>
        <v>5000</v>
      </c>
    </row>
    <row r="134" spans="1:4" ht="12.75">
      <c r="A134" s="194"/>
      <c r="B134" s="52"/>
      <c r="C134" s="84" t="s">
        <v>60</v>
      </c>
      <c r="D134" s="204">
        <v>5000</v>
      </c>
    </row>
    <row r="135" spans="1:4" ht="13.5" thickBot="1">
      <c r="A135" s="203"/>
      <c r="B135" s="81"/>
      <c r="C135" s="207"/>
      <c r="D135" s="208"/>
    </row>
    <row r="136" spans="1:4" ht="13.5" thickBot="1">
      <c r="A136" s="209"/>
      <c r="B136" s="63" t="s">
        <v>4</v>
      </c>
      <c r="C136" s="210"/>
      <c r="D136" s="211">
        <f>D115+D130+D133</f>
        <v>5500000</v>
      </c>
    </row>
    <row r="137" spans="1:4" ht="12.75">
      <c r="A137" s="189"/>
      <c r="B137" s="190"/>
      <c r="C137" s="191"/>
      <c r="D137" s="192"/>
    </row>
    <row r="138" spans="1:4" ht="12.75">
      <c r="A138" s="194"/>
      <c r="B138" s="62" t="s">
        <v>114</v>
      </c>
      <c r="C138" s="84"/>
      <c r="D138" s="204"/>
    </row>
    <row r="139" spans="1:4" ht="12.75">
      <c r="A139" s="194"/>
      <c r="B139" s="39"/>
      <c r="C139" s="84"/>
      <c r="D139" s="204"/>
    </row>
    <row r="140" spans="1:4" ht="12.75">
      <c r="A140" s="55" t="s">
        <v>139</v>
      </c>
      <c r="B140" s="34" t="s">
        <v>168</v>
      </c>
      <c r="C140" s="33"/>
      <c r="D140" s="206">
        <f>SUM(D141:D145)</f>
        <v>195000</v>
      </c>
    </row>
    <row r="141" spans="1:4" ht="12.75">
      <c r="A141" s="194"/>
      <c r="B141" s="52" t="s">
        <v>132</v>
      </c>
      <c r="C141" s="84" t="s">
        <v>12</v>
      </c>
      <c r="D141" s="204">
        <f>'[1]Anexo.I.3.a'!D448</f>
        <v>15000</v>
      </c>
    </row>
    <row r="142" spans="1:4" ht="12.75">
      <c r="A142" s="194"/>
      <c r="B142" s="52"/>
      <c r="C142" s="84" t="s">
        <v>41</v>
      </c>
      <c r="D142" s="204">
        <f>'[1]Anexo.I.3.a'!D425+'[1]Anexo.I.3.a'!D430+'[1]Anexo.I.3.a'!D434-D148</f>
        <v>150000</v>
      </c>
    </row>
    <row r="143" spans="1:4" ht="12.75">
      <c r="A143" s="194"/>
      <c r="B143" s="52"/>
      <c r="C143" s="84" t="s">
        <v>117</v>
      </c>
      <c r="D143" s="204">
        <f>'[1]Anexo.I.3.a'!D438</f>
        <v>10000</v>
      </c>
    </row>
    <row r="144" spans="1:4" ht="12.75">
      <c r="A144" s="194"/>
      <c r="B144" s="52"/>
      <c r="C144" s="84" t="s">
        <v>115</v>
      </c>
      <c r="D144" s="204">
        <f>'[1]Anexo.I.3.a'!D441</f>
        <v>10000</v>
      </c>
    </row>
    <row r="145" spans="1:4" ht="12.75">
      <c r="A145" s="194"/>
      <c r="B145" s="52"/>
      <c r="C145" s="84" t="s">
        <v>116</v>
      </c>
      <c r="D145" s="204">
        <f>'[1]Anexo.I.3.a'!D443</f>
        <v>10000</v>
      </c>
    </row>
    <row r="146" spans="1:4" ht="12.75">
      <c r="A146" s="194"/>
      <c r="B146" s="52"/>
      <c r="C146" s="84"/>
      <c r="D146" s="204"/>
    </row>
    <row r="147" spans="1:4" ht="12.75">
      <c r="A147" s="55" t="s">
        <v>474</v>
      </c>
      <c r="B147" s="34" t="s">
        <v>169</v>
      </c>
      <c r="C147" s="213"/>
      <c r="D147" s="206">
        <f>SUM(D148:D148)</f>
        <v>55000</v>
      </c>
    </row>
    <row r="148" spans="1:4" ht="12.75">
      <c r="A148" s="203"/>
      <c r="B148" s="81"/>
      <c r="C148" s="84" t="s">
        <v>41</v>
      </c>
      <c r="D148" s="208">
        <v>55000</v>
      </c>
    </row>
    <row r="149" spans="1:4" ht="13.5" thickBot="1">
      <c r="A149" s="203"/>
      <c r="B149" s="81"/>
      <c r="C149" s="207"/>
      <c r="D149" s="208"/>
    </row>
    <row r="150" spans="1:4" ht="13.5" thickBot="1">
      <c r="A150" s="209"/>
      <c r="B150" s="63" t="s">
        <v>4</v>
      </c>
      <c r="C150" s="214"/>
      <c r="D150" s="211">
        <f>D140+D147</f>
        <v>250000</v>
      </c>
    </row>
    <row r="151" spans="1:4" ht="12.75">
      <c r="A151" s="215"/>
      <c r="B151" s="216"/>
      <c r="C151" s="217"/>
      <c r="D151" s="218"/>
    </row>
    <row r="152" spans="1:4" ht="12.75">
      <c r="A152" s="194"/>
      <c r="B152" s="67" t="s">
        <v>56</v>
      </c>
      <c r="C152" s="133"/>
      <c r="D152" s="219"/>
    </row>
    <row r="153" spans="1:4" ht="12.75">
      <c r="A153" s="194"/>
      <c r="B153" s="34"/>
      <c r="C153" s="133"/>
      <c r="D153" s="219"/>
    </row>
    <row r="154" spans="1:4" ht="12.75">
      <c r="A154" s="55" t="s">
        <v>15</v>
      </c>
      <c r="B154" s="34" t="s">
        <v>49</v>
      </c>
      <c r="C154" s="133"/>
      <c r="D154" s="206">
        <f>SUM(D155:D155)</f>
        <v>1200000</v>
      </c>
    </row>
    <row r="155" spans="1:4" ht="12.75">
      <c r="A155" s="194"/>
      <c r="B155" s="37" t="s">
        <v>133</v>
      </c>
      <c r="C155" s="133" t="s">
        <v>12</v>
      </c>
      <c r="D155" s="204">
        <f>'[1]Anexo.I.3.a'!D456</f>
        <v>1200000</v>
      </c>
    </row>
    <row r="156" spans="1:4" ht="13.5" thickBot="1">
      <c r="A156" s="203"/>
      <c r="B156" s="157"/>
      <c r="C156" s="220"/>
      <c r="D156" s="221"/>
    </row>
    <row r="157" spans="1:4" ht="13.5" thickBot="1">
      <c r="A157" s="78"/>
      <c r="B157" s="63" t="s">
        <v>4</v>
      </c>
      <c r="C157" s="222"/>
      <c r="D157" s="223">
        <f>D154</f>
        <v>1200000</v>
      </c>
    </row>
    <row r="158" spans="1:4" ht="13.5" thickBot="1">
      <c r="A158" s="195"/>
      <c r="B158" s="224"/>
      <c r="C158" s="152"/>
      <c r="D158" s="225"/>
    </row>
    <row r="159" spans="1:4" ht="13.5" thickBot="1">
      <c r="A159" s="78"/>
      <c r="B159" s="63" t="s">
        <v>20</v>
      </c>
      <c r="C159" s="210"/>
      <c r="D159" s="223">
        <f>D111+D136+D150+D157</f>
        <v>25120000</v>
      </c>
    </row>
    <row r="160" spans="1:4" ht="12.75">
      <c r="A160" s="184"/>
      <c r="B160" s="182"/>
      <c r="C160" s="184"/>
      <c r="D160" s="184"/>
    </row>
  </sheetData>
  <sheetProtection/>
  <mergeCells count="1">
    <mergeCell ref="A5:D5"/>
  </mergeCells>
  <printOptions/>
  <pageMargins left="0.5905511811023623" right="0.15748031496062992" top="0.2362204724409449" bottom="0.15748031496062992" header="0.15748031496062992" footer="0.1574803149606299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7"/>
  <sheetViews>
    <sheetView zoomScalePageLayoutView="0" workbookViewId="0" topLeftCell="A398">
      <selection activeCell="C415" sqref="C415"/>
    </sheetView>
  </sheetViews>
  <sheetFormatPr defaultColWidth="9.140625" defaultRowHeight="12.75"/>
  <cols>
    <col min="1" max="1" width="16.140625" style="0" customWidth="1"/>
    <col min="3" max="3" width="77.421875" style="0" customWidth="1"/>
    <col min="4" max="4" width="14.8515625" style="0" customWidth="1"/>
  </cols>
  <sheetData>
    <row r="1" spans="1:6" ht="12.75">
      <c r="A1" s="6" t="s">
        <v>154</v>
      </c>
      <c r="B1" s="7"/>
      <c r="C1" s="7"/>
      <c r="D1" s="8"/>
      <c r="E1" s="8"/>
      <c r="F1" s="8"/>
    </row>
    <row r="2" spans="1:6" ht="12.75">
      <c r="A2" s="8" t="s">
        <v>560</v>
      </c>
      <c r="B2" s="7"/>
      <c r="C2" s="7"/>
      <c r="D2" s="8"/>
      <c r="E2" s="8"/>
      <c r="F2" s="8"/>
    </row>
    <row r="3" spans="1:6" ht="12.75">
      <c r="A3" s="509"/>
      <c r="B3" s="509"/>
      <c r="C3" s="509"/>
      <c r="D3" s="8"/>
      <c r="E3" s="8"/>
      <c r="F3" s="8"/>
    </row>
    <row r="4" spans="1:8" ht="12.75">
      <c r="A4" s="509" t="s">
        <v>559</v>
      </c>
      <c r="B4" s="509"/>
      <c r="C4" s="509"/>
      <c r="D4" s="509"/>
      <c r="E4" s="8"/>
      <c r="F4" s="8"/>
      <c r="G4" s="8"/>
      <c r="H4" s="8"/>
    </row>
    <row r="5" spans="1:3" ht="13.5" thickBot="1">
      <c r="A5" s="3"/>
      <c r="B5" s="3"/>
      <c r="C5" s="3"/>
    </row>
    <row r="6" spans="1:4" ht="12.75">
      <c r="A6" s="45" t="s">
        <v>0</v>
      </c>
      <c r="B6" s="11" t="s">
        <v>0</v>
      </c>
      <c r="C6" s="11" t="s">
        <v>5</v>
      </c>
      <c r="D6" s="11">
        <v>2018</v>
      </c>
    </row>
    <row r="7" spans="1:4" ht="13.5" thickBot="1">
      <c r="A7" s="46"/>
      <c r="B7" s="29" t="s">
        <v>6</v>
      </c>
      <c r="C7" s="12"/>
      <c r="D7" s="29"/>
    </row>
    <row r="8" spans="1:4" ht="12.75">
      <c r="A8" s="89"/>
      <c r="B8" s="11"/>
      <c r="C8" s="15"/>
      <c r="D8" s="22"/>
    </row>
    <row r="9" spans="1:4" ht="12.75">
      <c r="A9" s="165"/>
      <c r="B9" s="130"/>
      <c r="C9" s="131"/>
      <c r="D9" s="132"/>
    </row>
    <row r="10" spans="1:4" ht="12.75">
      <c r="A10" s="89"/>
      <c r="B10" s="28"/>
      <c r="C10" s="61" t="s">
        <v>38</v>
      </c>
      <c r="D10" s="16"/>
    </row>
    <row r="11" spans="1:4" ht="12.75">
      <c r="A11" s="89"/>
      <c r="B11" s="28"/>
      <c r="C11" s="21"/>
      <c r="D11" s="16"/>
    </row>
    <row r="12" spans="1:4" ht="12.75">
      <c r="A12" s="175" t="s">
        <v>149</v>
      </c>
      <c r="B12" s="91"/>
      <c r="C12" s="39" t="s">
        <v>2</v>
      </c>
      <c r="D12" s="18">
        <f>D13+D94+D99+D124+D127+D135+D233</f>
        <v>25028000</v>
      </c>
    </row>
    <row r="13" spans="1:4" ht="12.75">
      <c r="A13" s="178" t="s">
        <v>148</v>
      </c>
      <c r="B13" s="93"/>
      <c r="C13" s="36" t="s">
        <v>147</v>
      </c>
      <c r="D13" s="19">
        <f>D14+D21+D68+D89</f>
        <v>1515000</v>
      </c>
    </row>
    <row r="14" spans="1:4" ht="12.75">
      <c r="A14" s="177">
        <v>4111300000000</v>
      </c>
      <c r="B14" s="127"/>
      <c r="C14" s="128" t="s">
        <v>151</v>
      </c>
      <c r="D14" s="24">
        <f>D15+D19</f>
        <v>160000</v>
      </c>
    </row>
    <row r="15" spans="1:4" ht="12.75">
      <c r="A15" s="97">
        <v>4111303110000</v>
      </c>
      <c r="B15" s="94"/>
      <c r="C15" s="37" t="s">
        <v>152</v>
      </c>
      <c r="D15" s="27">
        <f>SUM(D16:D18)</f>
        <v>150000</v>
      </c>
    </row>
    <row r="16" spans="1:4" ht="12.75">
      <c r="A16" s="97">
        <v>4111303110100</v>
      </c>
      <c r="B16" s="94" t="s">
        <v>12</v>
      </c>
      <c r="C16" s="37" t="s">
        <v>438</v>
      </c>
      <c r="D16" s="169">
        <v>90000</v>
      </c>
    </row>
    <row r="17" spans="1:4" ht="12.75">
      <c r="A17" s="97">
        <v>4111303110200</v>
      </c>
      <c r="B17" s="103" t="s">
        <v>61</v>
      </c>
      <c r="C17" s="37" t="s">
        <v>439</v>
      </c>
      <c r="D17" s="169">
        <v>37500</v>
      </c>
    </row>
    <row r="18" spans="1:4" ht="12.75">
      <c r="A18" s="176">
        <v>4111303110300</v>
      </c>
      <c r="B18" s="103" t="s">
        <v>60</v>
      </c>
      <c r="C18" s="37" t="s">
        <v>440</v>
      </c>
      <c r="D18" s="169">
        <v>22500</v>
      </c>
    </row>
    <row r="19" spans="1:4" ht="12.75">
      <c r="A19" s="97">
        <v>4111303400000</v>
      </c>
      <c r="B19" s="94"/>
      <c r="C19" s="37" t="s">
        <v>178</v>
      </c>
      <c r="D19" s="169">
        <f>D20</f>
        <v>10000</v>
      </c>
    </row>
    <row r="20" spans="1:4" ht="12.75">
      <c r="A20" s="97">
        <v>4111303410000</v>
      </c>
      <c r="B20" s="94" t="s">
        <v>12</v>
      </c>
      <c r="C20" s="37" t="s">
        <v>179</v>
      </c>
      <c r="D20" s="169">
        <v>10000</v>
      </c>
    </row>
    <row r="21" spans="1:4" ht="12.75">
      <c r="A21" s="177">
        <v>4111800000000</v>
      </c>
      <c r="B21" s="93"/>
      <c r="C21" s="36" t="s">
        <v>171</v>
      </c>
      <c r="D21" s="24">
        <f>D22</f>
        <v>765000</v>
      </c>
    </row>
    <row r="22" spans="1:4" ht="12.75">
      <c r="A22" s="177">
        <v>4111801000000</v>
      </c>
      <c r="B22" s="93"/>
      <c r="C22" s="36" t="s">
        <v>350</v>
      </c>
      <c r="D22" s="19">
        <f>D23+D40+D44+D61</f>
        <v>765000</v>
      </c>
    </row>
    <row r="23" spans="1:4" ht="12.75">
      <c r="A23" s="177">
        <v>4111801100000</v>
      </c>
      <c r="B23" s="119"/>
      <c r="C23" s="120" t="s">
        <v>351</v>
      </c>
      <c r="D23" s="19">
        <f>D24+D28+D32+D36</f>
        <v>200000</v>
      </c>
    </row>
    <row r="24" spans="1:4" ht="12.75">
      <c r="A24" s="97">
        <v>4111801110000</v>
      </c>
      <c r="B24" s="96"/>
      <c r="C24" s="157" t="s">
        <v>172</v>
      </c>
      <c r="D24" s="27">
        <f>SUM(D25:D27)</f>
        <v>160000</v>
      </c>
    </row>
    <row r="25" spans="1:4" ht="12.75">
      <c r="A25" s="97">
        <v>4111801110100</v>
      </c>
      <c r="B25" s="98" t="s">
        <v>12</v>
      </c>
      <c r="C25" s="37" t="s">
        <v>441</v>
      </c>
      <c r="D25" s="169">
        <v>96000</v>
      </c>
    </row>
    <row r="26" spans="1:4" ht="12.75">
      <c r="A26" s="97">
        <v>4111801110200</v>
      </c>
      <c r="B26" s="98" t="s">
        <v>61</v>
      </c>
      <c r="C26" s="37" t="s">
        <v>442</v>
      </c>
      <c r="D26" s="169">
        <v>40000</v>
      </c>
    </row>
    <row r="27" spans="1:4" ht="12.75">
      <c r="A27" s="97">
        <v>4111801110300</v>
      </c>
      <c r="B27" s="98" t="s">
        <v>60</v>
      </c>
      <c r="C27" s="37" t="s">
        <v>443</v>
      </c>
      <c r="D27" s="169">
        <v>24000</v>
      </c>
    </row>
    <row r="28" spans="1:4" ht="12.75">
      <c r="A28" s="97">
        <v>4111801120000</v>
      </c>
      <c r="B28" s="94"/>
      <c r="C28" s="37" t="s">
        <v>348</v>
      </c>
      <c r="D28" s="27">
        <f>SUM(D29:D31)</f>
        <v>5000</v>
      </c>
    </row>
    <row r="29" spans="1:4" ht="12.75">
      <c r="A29" s="97">
        <v>4111801120100</v>
      </c>
      <c r="B29" s="98" t="s">
        <v>12</v>
      </c>
      <c r="C29" s="37" t="s">
        <v>444</v>
      </c>
      <c r="D29" s="27">
        <v>3000</v>
      </c>
    </row>
    <row r="30" spans="1:4" ht="12.75">
      <c r="A30" s="97">
        <v>4111801120200</v>
      </c>
      <c r="B30" s="98" t="s">
        <v>61</v>
      </c>
      <c r="C30" s="37" t="s">
        <v>445</v>
      </c>
      <c r="D30" s="27">
        <v>1250</v>
      </c>
    </row>
    <row r="31" spans="1:4" ht="12.75">
      <c r="A31" s="97">
        <v>4111801120300</v>
      </c>
      <c r="B31" s="98" t="s">
        <v>60</v>
      </c>
      <c r="C31" s="37" t="s">
        <v>446</v>
      </c>
      <c r="D31" s="27">
        <v>750</v>
      </c>
    </row>
    <row r="32" spans="1:4" ht="12.75">
      <c r="A32" s="97">
        <v>4111801130000</v>
      </c>
      <c r="B32" s="94"/>
      <c r="C32" s="37" t="s">
        <v>173</v>
      </c>
      <c r="D32" s="27">
        <f>SUM(D33:D35)</f>
        <v>20000</v>
      </c>
    </row>
    <row r="33" spans="1:4" ht="12.75">
      <c r="A33" s="97">
        <v>4111801130100</v>
      </c>
      <c r="B33" s="98" t="s">
        <v>12</v>
      </c>
      <c r="C33" s="37" t="s">
        <v>447</v>
      </c>
      <c r="D33" s="23">
        <v>12000</v>
      </c>
    </row>
    <row r="34" spans="1:4" ht="12.75">
      <c r="A34" s="97">
        <v>4111801130200</v>
      </c>
      <c r="B34" s="98" t="s">
        <v>61</v>
      </c>
      <c r="C34" s="37" t="s">
        <v>448</v>
      </c>
      <c r="D34" s="23">
        <v>5000</v>
      </c>
    </row>
    <row r="35" spans="1:4" ht="12.75">
      <c r="A35" s="97">
        <v>4111801130300</v>
      </c>
      <c r="B35" s="98" t="s">
        <v>60</v>
      </c>
      <c r="C35" s="37" t="s">
        <v>449</v>
      </c>
      <c r="D35" s="23">
        <v>3000</v>
      </c>
    </row>
    <row r="36" spans="1:4" ht="12.75">
      <c r="A36" s="97">
        <v>4111801140000</v>
      </c>
      <c r="B36" s="94"/>
      <c r="C36" s="37" t="s">
        <v>349</v>
      </c>
      <c r="D36" s="27">
        <f>SUM(D37:D39)</f>
        <v>15000</v>
      </c>
    </row>
    <row r="37" spans="1:4" ht="12.75">
      <c r="A37" s="97">
        <v>4111801140100</v>
      </c>
      <c r="B37" s="98" t="s">
        <v>12</v>
      </c>
      <c r="C37" s="37" t="s">
        <v>450</v>
      </c>
      <c r="D37" s="27">
        <v>9000</v>
      </c>
    </row>
    <row r="38" spans="1:4" ht="12.75">
      <c r="A38" s="97">
        <v>4111801140200</v>
      </c>
      <c r="B38" s="98" t="s">
        <v>61</v>
      </c>
      <c r="C38" s="37" t="s">
        <v>451</v>
      </c>
      <c r="D38" s="27">
        <v>3750</v>
      </c>
    </row>
    <row r="39" spans="1:4" ht="12.75">
      <c r="A39" s="97">
        <v>4111801140300</v>
      </c>
      <c r="B39" s="98" t="s">
        <v>60</v>
      </c>
      <c r="C39" s="37" t="s">
        <v>452</v>
      </c>
      <c r="D39" s="27">
        <v>2250</v>
      </c>
    </row>
    <row r="40" spans="1:4" ht="12.75">
      <c r="A40" s="177">
        <v>4111801410000</v>
      </c>
      <c r="B40" s="93"/>
      <c r="C40" s="36" t="s">
        <v>174</v>
      </c>
      <c r="D40" s="19">
        <f>SUM(D41:D43)</f>
        <v>80000</v>
      </c>
    </row>
    <row r="41" spans="1:4" ht="12.75">
      <c r="A41" s="97">
        <v>4111801410100</v>
      </c>
      <c r="B41" s="98" t="s">
        <v>12</v>
      </c>
      <c r="C41" s="37" t="s">
        <v>453</v>
      </c>
      <c r="D41" s="27">
        <v>48000</v>
      </c>
    </row>
    <row r="42" spans="1:4" ht="12.75">
      <c r="A42" s="97">
        <v>4111801410200</v>
      </c>
      <c r="B42" s="98" t="s">
        <v>61</v>
      </c>
      <c r="C42" s="37" t="s">
        <v>454</v>
      </c>
      <c r="D42" s="27">
        <v>20000</v>
      </c>
    </row>
    <row r="43" spans="1:4" ht="12.75">
      <c r="A43" s="97">
        <v>4111801410300</v>
      </c>
      <c r="B43" s="98" t="s">
        <v>60</v>
      </c>
      <c r="C43" s="37" t="s">
        <v>455</v>
      </c>
      <c r="D43" s="27">
        <v>12000</v>
      </c>
    </row>
    <row r="44" spans="1:4" ht="12.75">
      <c r="A44" s="177">
        <v>4111802300000</v>
      </c>
      <c r="B44" s="20"/>
      <c r="C44" s="36" t="s">
        <v>352</v>
      </c>
      <c r="D44" s="19">
        <f>D45+D49+D53+D57</f>
        <v>425000</v>
      </c>
    </row>
    <row r="45" spans="1:4" ht="12.75">
      <c r="A45" s="97">
        <v>4111802310000</v>
      </c>
      <c r="B45" s="94"/>
      <c r="C45" s="37" t="s">
        <v>175</v>
      </c>
      <c r="D45" s="27">
        <f>SUM(D46:D48)</f>
        <v>400000</v>
      </c>
    </row>
    <row r="46" spans="1:4" ht="12.75">
      <c r="A46" s="97">
        <v>4111802310100</v>
      </c>
      <c r="B46" s="98" t="s">
        <v>12</v>
      </c>
      <c r="C46" s="37" t="s">
        <v>456</v>
      </c>
      <c r="D46" s="27">
        <v>240000</v>
      </c>
    </row>
    <row r="47" spans="1:4" ht="12.75">
      <c r="A47" s="97">
        <v>4111802310200</v>
      </c>
      <c r="B47" s="98" t="s">
        <v>61</v>
      </c>
      <c r="C47" s="37" t="s">
        <v>457</v>
      </c>
      <c r="D47" s="27">
        <v>100000</v>
      </c>
    </row>
    <row r="48" spans="1:4" ht="12.75">
      <c r="A48" s="97">
        <v>4111802310300</v>
      </c>
      <c r="B48" s="98" t="s">
        <v>60</v>
      </c>
      <c r="C48" s="37" t="s">
        <v>458</v>
      </c>
      <c r="D48" s="27">
        <v>60000</v>
      </c>
    </row>
    <row r="49" spans="1:4" ht="12.75">
      <c r="A49" s="97">
        <v>4111802320000</v>
      </c>
      <c r="B49" s="94"/>
      <c r="C49" s="37" t="s">
        <v>176</v>
      </c>
      <c r="D49" s="27">
        <f>SUM(D50:D52)</f>
        <v>5000</v>
      </c>
    </row>
    <row r="50" spans="1:4" ht="12.75">
      <c r="A50" s="97">
        <v>4111802320100</v>
      </c>
      <c r="B50" s="98" t="s">
        <v>12</v>
      </c>
      <c r="C50" s="37" t="s">
        <v>459</v>
      </c>
      <c r="D50" s="27">
        <v>3000</v>
      </c>
    </row>
    <row r="51" spans="1:4" ht="12.75">
      <c r="A51" s="97">
        <v>4111802320200</v>
      </c>
      <c r="B51" s="98" t="s">
        <v>61</v>
      </c>
      <c r="C51" s="37" t="s">
        <v>460</v>
      </c>
      <c r="D51" s="27">
        <v>1250</v>
      </c>
    </row>
    <row r="52" spans="1:4" ht="12.75">
      <c r="A52" s="97">
        <v>4111802323000</v>
      </c>
      <c r="B52" s="98" t="s">
        <v>60</v>
      </c>
      <c r="C52" s="37" t="s">
        <v>461</v>
      </c>
      <c r="D52" s="27">
        <v>750</v>
      </c>
    </row>
    <row r="53" spans="1:4" ht="12.75">
      <c r="A53" s="97">
        <v>4111802330000</v>
      </c>
      <c r="B53" s="94"/>
      <c r="C53" s="37" t="s">
        <v>150</v>
      </c>
      <c r="D53" s="27">
        <f>SUM(D54:D56)</f>
        <v>10000</v>
      </c>
    </row>
    <row r="54" spans="1:4" ht="12.75">
      <c r="A54" s="97">
        <v>4111802330100</v>
      </c>
      <c r="B54" s="98" t="s">
        <v>12</v>
      </c>
      <c r="C54" s="37" t="s">
        <v>462</v>
      </c>
      <c r="D54" s="27">
        <v>6000</v>
      </c>
    </row>
    <row r="55" spans="1:4" ht="12.75">
      <c r="A55" s="97">
        <v>4111802330200</v>
      </c>
      <c r="B55" s="98" t="s">
        <v>61</v>
      </c>
      <c r="C55" s="37" t="s">
        <v>463</v>
      </c>
      <c r="D55" s="27">
        <v>2500</v>
      </c>
    </row>
    <row r="56" spans="1:4" ht="12.75">
      <c r="A56" s="97">
        <v>4111802330300</v>
      </c>
      <c r="B56" s="98" t="s">
        <v>60</v>
      </c>
      <c r="C56" s="37" t="s">
        <v>464</v>
      </c>
      <c r="D56" s="27">
        <v>1500</v>
      </c>
    </row>
    <row r="57" spans="1:4" ht="12.75">
      <c r="A57" s="97">
        <v>4111802340000</v>
      </c>
      <c r="B57" s="94"/>
      <c r="C57" s="37" t="s">
        <v>177</v>
      </c>
      <c r="D57" s="27">
        <f>SUM(D58:D60)</f>
        <v>10000</v>
      </c>
    </row>
    <row r="58" spans="1:4" ht="12.75">
      <c r="A58" s="97">
        <v>4111802340100</v>
      </c>
      <c r="B58" s="98" t="s">
        <v>12</v>
      </c>
      <c r="C58" s="37" t="s">
        <v>465</v>
      </c>
      <c r="D58" s="27">
        <v>6000</v>
      </c>
    </row>
    <row r="59" spans="1:4" ht="12.75">
      <c r="A59" s="97">
        <v>4111802340200</v>
      </c>
      <c r="B59" s="98" t="s">
        <v>61</v>
      </c>
      <c r="C59" s="37" t="s">
        <v>466</v>
      </c>
      <c r="D59" s="27">
        <v>2500</v>
      </c>
    </row>
    <row r="60" spans="1:4" ht="12.75">
      <c r="A60" s="97">
        <v>4111802340300</v>
      </c>
      <c r="B60" s="98" t="s">
        <v>60</v>
      </c>
      <c r="C60" s="37" t="s">
        <v>467</v>
      </c>
      <c r="D60" s="27">
        <v>1500</v>
      </c>
    </row>
    <row r="61" spans="1:4" ht="12.75">
      <c r="A61" s="177">
        <v>4111900000000</v>
      </c>
      <c r="B61" s="93"/>
      <c r="C61" s="36" t="s">
        <v>354</v>
      </c>
      <c r="D61" s="19">
        <f>D62</f>
        <v>60000</v>
      </c>
    </row>
    <row r="62" spans="1:4" ht="12.75">
      <c r="A62" s="176">
        <v>4111901000000</v>
      </c>
      <c r="B62" s="94"/>
      <c r="C62" s="37" t="s">
        <v>353</v>
      </c>
      <c r="D62" s="27">
        <f>D63</f>
        <v>60000</v>
      </c>
    </row>
    <row r="63" spans="1:4" ht="12.75">
      <c r="A63" s="176">
        <v>4111901100000</v>
      </c>
      <c r="B63" s="94"/>
      <c r="C63" s="37" t="s">
        <v>355</v>
      </c>
      <c r="D63" s="27">
        <f>SUM(D64:D67)</f>
        <v>60000</v>
      </c>
    </row>
    <row r="64" spans="1:4" ht="12.75">
      <c r="A64" s="176">
        <v>4111901110000</v>
      </c>
      <c r="B64" s="94" t="s">
        <v>12</v>
      </c>
      <c r="C64" s="37" t="s">
        <v>359</v>
      </c>
      <c r="D64" s="27">
        <v>20000</v>
      </c>
    </row>
    <row r="65" spans="1:4" ht="12.75">
      <c r="A65" s="176">
        <v>4111901120000</v>
      </c>
      <c r="B65" s="94" t="s">
        <v>12</v>
      </c>
      <c r="C65" s="37" t="s">
        <v>356</v>
      </c>
      <c r="D65" s="27">
        <v>10000</v>
      </c>
    </row>
    <row r="66" spans="1:4" ht="12.75">
      <c r="A66" s="176">
        <v>4111901130000</v>
      </c>
      <c r="B66" s="94" t="s">
        <v>12</v>
      </c>
      <c r="C66" s="37" t="s">
        <v>357</v>
      </c>
      <c r="D66" s="23">
        <v>20000</v>
      </c>
    </row>
    <row r="67" spans="1:4" ht="12.75">
      <c r="A67" s="176">
        <v>4111901140000</v>
      </c>
      <c r="B67" s="94" t="s">
        <v>12</v>
      </c>
      <c r="C67" s="37" t="s">
        <v>358</v>
      </c>
      <c r="D67" s="27">
        <v>10000</v>
      </c>
    </row>
    <row r="68" spans="1:4" ht="12.75">
      <c r="A68" s="177">
        <v>4112000000000</v>
      </c>
      <c r="B68" s="93"/>
      <c r="C68" s="36" t="s">
        <v>7</v>
      </c>
      <c r="D68" s="19">
        <f>D69+D81</f>
        <v>560000</v>
      </c>
    </row>
    <row r="69" spans="1:4" ht="12.75">
      <c r="A69" s="177">
        <v>4112100000000</v>
      </c>
      <c r="B69" s="14"/>
      <c r="C69" s="36" t="s">
        <v>180</v>
      </c>
      <c r="D69" s="19">
        <f>D70+D75</f>
        <v>260000</v>
      </c>
    </row>
    <row r="70" spans="1:4" ht="12.75">
      <c r="A70" s="97">
        <v>4112101000000</v>
      </c>
      <c r="B70" s="14"/>
      <c r="C70" s="37" t="s">
        <v>181</v>
      </c>
      <c r="D70" s="27">
        <f>D71</f>
        <v>240000</v>
      </c>
    </row>
    <row r="71" spans="1:4" ht="12.75">
      <c r="A71" s="97">
        <v>4112101000000</v>
      </c>
      <c r="B71" s="14"/>
      <c r="C71" s="37" t="s">
        <v>491</v>
      </c>
      <c r="D71" s="27">
        <f>D72</f>
        <v>240000</v>
      </c>
    </row>
    <row r="72" spans="1:4" ht="12.75">
      <c r="A72" s="97">
        <v>4112101110000</v>
      </c>
      <c r="B72" s="14"/>
      <c r="C72" s="37" t="s">
        <v>490</v>
      </c>
      <c r="D72" s="27">
        <f>SUM(D73:D74)</f>
        <v>240000</v>
      </c>
    </row>
    <row r="73" spans="1:4" ht="12.75">
      <c r="A73" s="97">
        <v>4112101110100</v>
      </c>
      <c r="B73" s="94" t="s">
        <v>12</v>
      </c>
      <c r="C73" s="37" t="s">
        <v>505</v>
      </c>
      <c r="D73" s="27">
        <v>200000</v>
      </c>
    </row>
    <row r="74" spans="1:4" ht="12.75">
      <c r="A74" s="97">
        <v>4112101110200</v>
      </c>
      <c r="B74" s="94" t="s">
        <v>12</v>
      </c>
      <c r="C74" s="37" t="s">
        <v>492</v>
      </c>
      <c r="D74" s="27">
        <v>40000</v>
      </c>
    </row>
    <row r="75" spans="1:4" ht="12.75">
      <c r="A75" s="97">
        <v>4112104000000</v>
      </c>
      <c r="B75" s="14"/>
      <c r="C75" s="37" t="s">
        <v>182</v>
      </c>
      <c r="D75" s="27">
        <f>D76</f>
        <v>20000</v>
      </c>
    </row>
    <row r="76" spans="1:4" ht="12.75">
      <c r="A76" s="97">
        <v>4112104100000</v>
      </c>
      <c r="B76" s="14"/>
      <c r="C76" s="37" t="s">
        <v>183</v>
      </c>
      <c r="D76" s="27">
        <f>D77</f>
        <v>20000</v>
      </c>
    </row>
    <row r="77" spans="1:4" ht="12.75">
      <c r="A77" s="97">
        <v>4112104110000</v>
      </c>
      <c r="B77" s="94"/>
      <c r="C77" s="37" t="s">
        <v>184</v>
      </c>
      <c r="D77" s="27">
        <f>SUM(D78:D80)</f>
        <v>20000</v>
      </c>
    </row>
    <row r="78" spans="1:4" ht="12.75">
      <c r="A78" s="97">
        <v>4112104110100</v>
      </c>
      <c r="B78" s="94" t="s">
        <v>12</v>
      </c>
      <c r="C78" s="37" t="s">
        <v>185</v>
      </c>
      <c r="D78" s="27">
        <v>7000</v>
      </c>
    </row>
    <row r="79" spans="1:4" ht="12.75">
      <c r="A79" s="97">
        <v>4112104110200</v>
      </c>
      <c r="B79" s="94" t="s">
        <v>12</v>
      </c>
      <c r="C79" s="37" t="s">
        <v>186</v>
      </c>
      <c r="D79" s="27">
        <v>3000</v>
      </c>
    </row>
    <row r="80" spans="1:4" ht="12.75">
      <c r="A80" s="97">
        <v>4112104110300</v>
      </c>
      <c r="B80" s="94" t="s">
        <v>12</v>
      </c>
      <c r="C80" s="37" t="s">
        <v>187</v>
      </c>
      <c r="D80" s="27">
        <v>10000</v>
      </c>
    </row>
    <row r="81" spans="1:4" ht="12.75">
      <c r="A81" s="177">
        <v>4112200000000</v>
      </c>
      <c r="B81" s="33"/>
      <c r="C81" s="36" t="s">
        <v>188</v>
      </c>
      <c r="D81" s="24">
        <f>D82</f>
        <v>300000</v>
      </c>
    </row>
    <row r="82" spans="1:4" ht="12.75">
      <c r="A82" s="97">
        <v>4112201000000</v>
      </c>
      <c r="B82" s="14"/>
      <c r="C82" s="37" t="s">
        <v>189</v>
      </c>
      <c r="D82" s="23">
        <f>D83</f>
        <v>300000</v>
      </c>
    </row>
    <row r="83" spans="1:4" ht="12.75">
      <c r="A83" s="97">
        <v>4112201100000</v>
      </c>
      <c r="B83" s="14"/>
      <c r="C83" s="37" t="s">
        <v>190</v>
      </c>
      <c r="D83" s="27">
        <f>D84+D88</f>
        <v>300000</v>
      </c>
    </row>
    <row r="84" spans="1:4" ht="12.75">
      <c r="A84" s="97">
        <v>4112201110000</v>
      </c>
      <c r="B84" s="94"/>
      <c r="C84" s="37" t="s">
        <v>191</v>
      </c>
      <c r="D84" s="27">
        <f>SUM(D85:D87)</f>
        <v>290000</v>
      </c>
    </row>
    <row r="85" spans="1:4" ht="12.75">
      <c r="A85" s="97">
        <v>4112201110100</v>
      </c>
      <c r="B85" s="94" t="s">
        <v>12</v>
      </c>
      <c r="C85" s="37" t="s">
        <v>372</v>
      </c>
      <c r="D85" s="23">
        <v>60000</v>
      </c>
    </row>
    <row r="86" spans="1:4" ht="12.75">
      <c r="A86" s="97">
        <v>4112201110200</v>
      </c>
      <c r="B86" s="94" t="s">
        <v>12</v>
      </c>
      <c r="C86" s="37" t="s">
        <v>373</v>
      </c>
      <c r="D86" s="23">
        <v>30000</v>
      </c>
    </row>
    <row r="87" spans="1:4" ht="12.75">
      <c r="A87" s="97">
        <v>4112201110300</v>
      </c>
      <c r="B87" s="94" t="s">
        <v>12</v>
      </c>
      <c r="C87" s="37" t="s">
        <v>374</v>
      </c>
      <c r="D87" s="23">
        <v>200000</v>
      </c>
    </row>
    <row r="88" spans="1:4" ht="12.75">
      <c r="A88" s="97">
        <v>4112202110000</v>
      </c>
      <c r="B88" s="94" t="s">
        <v>12</v>
      </c>
      <c r="C88" s="37" t="s">
        <v>493</v>
      </c>
      <c r="D88" s="23">
        <v>10000</v>
      </c>
    </row>
    <row r="89" spans="1:4" ht="12.75">
      <c r="A89" s="75">
        <v>4113000000000</v>
      </c>
      <c r="B89" s="93"/>
      <c r="C89" s="36" t="s">
        <v>360</v>
      </c>
      <c r="D89" s="24">
        <f>D90</f>
        <v>30000</v>
      </c>
    </row>
    <row r="90" spans="1:4" ht="12.75">
      <c r="A90" s="66">
        <v>4113800000000</v>
      </c>
      <c r="B90" s="93"/>
      <c r="C90" s="37" t="s">
        <v>192</v>
      </c>
      <c r="D90" s="24">
        <f>D91</f>
        <v>30000</v>
      </c>
    </row>
    <row r="91" spans="1:4" ht="12.75">
      <c r="A91" s="66">
        <v>4113804000000</v>
      </c>
      <c r="B91" s="93"/>
      <c r="C91" s="37" t="s">
        <v>193</v>
      </c>
      <c r="D91" s="24">
        <f>D92</f>
        <v>30000</v>
      </c>
    </row>
    <row r="92" spans="1:4" ht="12.75">
      <c r="A92" s="66">
        <v>4113804100000</v>
      </c>
      <c r="B92" s="93"/>
      <c r="C92" s="37" t="s">
        <v>194</v>
      </c>
      <c r="D92" s="27">
        <f>SUM(D93:D93)</f>
        <v>30000</v>
      </c>
    </row>
    <row r="93" spans="1:4" ht="12.75">
      <c r="A93" s="66">
        <v>4113804110000</v>
      </c>
      <c r="B93" s="94" t="s">
        <v>12</v>
      </c>
      <c r="C93" s="37" t="s">
        <v>195</v>
      </c>
      <c r="D93" s="23">
        <v>30000</v>
      </c>
    </row>
    <row r="94" spans="1:4" ht="12.75">
      <c r="A94" s="75">
        <v>4120000000000</v>
      </c>
      <c r="B94" s="93"/>
      <c r="C94" s="36" t="s">
        <v>153</v>
      </c>
      <c r="D94" s="24">
        <f>D95</f>
        <v>120000</v>
      </c>
    </row>
    <row r="95" spans="1:4" ht="12.75">
      <c r="A95" s="66">
        <v>4122000000000</v>
      </c>
      <c r="B95" s="93"/>
      <c r="C95" s="36" t="s">
        <v>37</v>
      </c>
      <c r="D95" s="24">
        <f>D96</f>
        <v>120000</v>
      </c>
    </row>
    <row r="96" spans="1:4" ht="12.75">
      <c r="A96" s="66">
        <v>4124000000000</v>
      </c>
      <c r="B96" s="94"/>
      <c r="C96" s="37" t="s">
        <v>196</v>
      </c>
      <c r="D96" s="23">
        <f>D97</f>
        <v>120000</v>
      </c>
    </row>
    <row r="97" spans="1:4" ht="12.75">
      <c r="A97" s="66">
        <v>4124000100000</v>
      </c>
      <c r="B97" s="94"/>
      <c r="C97" s="37" t="s">
        <v>197</v>
      </c>
      <c r="D97" s="27">
        <f>SUM(D98:D98)</f>
        <v>120000</v>
      </c>
    </row>
    <row r="98" spans="1:4" ht="12.75">
      <c r="A98" s="66">
        <v>4124000110000</v>
      </c>
      <c r="B98" s="94" t="s">
        <v>62</v>
      </c>
      <c r="C98" s="37" t="s">
        <v>198</v>
      </c>
      <c r="D98" s="23">
        <v>120000</v>
      </c>
    </row>
    <row r="99" spans="1:4" ht="12.75">
      <c r="A99" s="97">
        <v>4130000000000</v>
      </c>
      <c r="B99" s="91"/>
      <c r="C99" s="39" t="s">
        <v>9</v>
      </c>
      <c r="D99" s="18">
        <f>D100</f>
        <v>305000</v>
      </c>
    </row>
    <row r="100" spans="1:4" ht="12.75">
      <c r="A100" s="97">
        <v>4132000000000</v>
      </c>
      <c r="B100" s="93"/>
      <c r="C100" s="36" t="s">
        <v>199</v>
      </c>
      <c r="D100" s="19">
        <f>D101</f>
        <v>305000</v>
      </c>
    </row>
    <row r="101" spans="1:4" ht="12.75">
      <c r="A101" s="97">
        <v>4132100000000</v>
      </c>
      <c r="B101" s="93"/>
      <c r="C101" s="37" t="s">
        <v>200</v>
      </c>
      <c r="D101" s="19">
        <f>D102</f>
        <v>305000</v>
      </c>
    </row>
    <row r="102" spans="1:4" ht="12.75">
      <c r="A102" s="97">
        <v>4132100100000</v>
      </c>
      <c r="B102" s="14"/>
      <c r="C102" s="37" t="s">
        <v>201</v>
      </c>
      <c r="D102" s="27">
        <f>D103+D122</f>
        <v>305000</v>
      </c>
    </row>
    <row r="103" spans="1:4" ht="12.75">
      <c r="A103" s="97">
        <v>4132100110000</v>
      </c>
      <c r="B103" s="14"/>
      <c r="C103" s="37" t="s">
        <v>202</v>
      </c>
      <c r="D103" s="27">
        <f>SUM(D104:D121)</f>
        <v>123000</v>
      </c>
    </row>
    <row r="104" spans="1:4" ht="12.75">
      <c r="A104" s="97">
        <v>4132100111010</v>
      </c>
      <c r="B104" s="94" t="s">
        <v>73</v>
      </c>
      <c r="C104" s="37" t="s">
        <v>203</v>
      </c>
      <c r="D104" s="27">
        <v>5000</v>
      </c>
    </row>
    <row r="105" spans="1:4" ht="12.75">
      <c r="A105" s="97">
        <v>4132100111020</v>
      </c>
      <c r="B105" s="94" t="s">
        <v>68</v>
      </c>
      <c r="C105" s="37" t="s">
        <v>204</v>
      </c>
      <c r="D105" s="27">
        <v>5000</v>
      </c>
    </row>
    <row r="106" spans="1:4" ht="12.75">
      <c r="A106" s="97">
        <v>4132100111030</v>
      </c>
      <c r="B106" s="94" t="s">
        <v>80</v>
      </c>
      <c r="C106" s="37" t="s">
        <v>205</v>
      </c>
      <c r="D106" s="27">
        <v>5000</v>
      </c>
    </row>
    <row r="107" spans="1:4" ht="12.75">
      <c r="A107" s="97">
        <v>4132100111040</v>
      </c>
      <c r="B107" s="94" t="s">
        <v>69</v>
      </c>
      <c r="C107" s="37" t="s">
        <v>206</v>
      </c>
      <c r="D107" s="27">
        <v>5000</v>
      </c>
    </row>
    <row r="108" spans="1:4" ht="12.75">
      <c r="A108" s="97">
        <v>4132100111050</v>
      </c>
      <c r="B108" s="94" t="s">
        <v>70</v>
      </c>
      <c r="C108" s="37" t="s">
        <v>207</v>
      </c>
      <c r="D108" s="27">
        <v>5000</v>
      </c>
    </row>
    <row r="109" spans="1:4" ht="12.75">
      <c r="A109" s="97">
        <v>4132100111060</v>
      </c>
      <c r="B109" s="94" t="s">
        <v>71</v>
      </c>
      <c r="C109" s="37" t="s">
        <v>208</v>
      </c>
      <c r="D109" s="27">
        <v>5000</v>
      </c>
    </row>
    <row r="110" spans="1:4" ht="12.75">
      <c r="A110" s="97">
        <v>4132100111070</v>
      </c>
      <c r="B110" s="103" t="s">
        <v>109</v>
      </c>
      <c r="C110" s="37" t="s">
        <v>218</v>
      </c>
      <c r="D110" s="27">
        <v>5000</v>
      </c>
    </row>
    <row r="111" spans="1:4" ht="12.75">
      <c r="A111" s="97">
        <v>4132100111080</v>
      </c>
      <c r="B111" s="103" t="s">
        <v>74</v>
      </c>
      <c r="C111" s="37" t="s">
        <v>209</v>
      </c>
      <c r="D111" s="129">
        <v>10000</v>
      </c>
    </row>
    <row r="112" spans="1:4" ht="12.75">
      <c r="A112" s="97">
        <v>4132100111090</v>
      </c>
      <c r="B112" s="103" t="s">
        <v>75</v>
      </c>
      <c r="C112" s="37" t="s">
        <v>210</v>
      </c>
      <c r="D112" s="129">
        <v>10000</v>
      </c>
    </row>
    <row r="113" spans="1:4" ht="12.75">
      <c r="A113" s="97">
        <v>4132100111010</v>
      </c>
      <c r="B113" s="103" t="s">
        <v>63</v>
      </c>
      <c r="C113" s="37" t="s">
        <v>211</v>
      </c>
      <c r="D113" s="129">
        <v>5000</v>
      </c>
    </row>
    <row r="114" spans="1:4" ht="12.75">
      <c r="A114" s="97">
        <v>4132100111011</v>
      </c>
      <c r="B114" s="103" t="s">
        <v>160</v>
      </c>
      <c r="C114" s="37" t="s">
        <v>219</v>
      </c>
      <c r="D114" s="27">
        <v>5000</v>
      </c>
    </row>
    <row r="115" spans="1:4" ht="12.75">
      <c r="A115" s="97">
        <v>4132100111012</v>
      </c>
      <c r="B115" s="103" t="s">
        <v>86</v>
      </c>
      <c r="C115" s="37" t="s">
        <v>212</v>
      </c>
      <c r="D115" s="129">
        <v>5000</v>
      </c>
    </row>
    <row r="116" spans="1:4" ht="12.75">
      <c r="A116" s="97">
        <v>4132100111013</v>
      </c>
      <c r="B116" s="103" t="s">
        <v>62</v>
      </c>
      <c r="C116" s="37" t="s">
        <v>213</v>
      </c>
      <c r="D116" s="129">
        <v>5000</v>
      </c>
    </row>
    <row r="117" spans="1:4" ht="12.75">
      <c r="A117" s="97">
        <v>4132100111014</v>
      </c>
      <c r="B117" s="103" t="s">
        <v>43</v>
      </c>
      <c r="C117" s="37" t="s">
        <v>214</v>
      </c>
      <c r="D117" s="129">
        <v>20000</v>
      </c>
    </row>
    <row r="118" spans="1:4" ht="12.75">
      <c r="A118" s="97">
        <v>4132100111015</v>
      </c>
      <c r="B118" s="103" t="s">
        <v>40</v>
      </c>
      <c r="C118" s="37" t="s">
        <v>215</v>
      </c>
      <c r="D118" s="129">
        <v>20000</v>
      </c>
    </row>
    <row r="119" spans="1:4" ht="12.75">
      <c r="A119" s="97">
        <v>4132100111016</v>
      </c>
      <c r="B119" s="103" t="s">
        <v>162</v>
      </c>
      <c r="C119" s="37" t="s">
        <v>484</v>
      </c>
      <c r="D119" s="129">
        <v>5000</v>
      </c>
    </row>
    <row r="120" spans="1:4" ht="12.75">
      <c r="A120" s="97">
        <v>4132100111017</v>
      </c>
      <c r="B120" s="103" t="s">
        <v>163</v>
      </c>
      <c r="C120" s="37" t="s">
        <v>483</v>
      </c>
      <c r="D120" s="129">
        <v>2000</v>
      </c>
    </row>
    <row r="121" spans="1:4" ht="12.75">
      <c r="A121" s="97">
        <v>4132100111018</v>
      </c>
      <c r="B121" s="103" t="s">
        <v>164</v>
      </c>
      <c r="C121" s="37" t="s">
        <v>485</v>
      </c>
      <c r="D121" s="129">
        <v>1000</v>
      </c>
    </row>
    <row r="122" spans="1:4" ht="12.75">
      <c r="A122" s="97">
        <v>4132100112000</v>
      </c>
      <c r="B122" s="14"/>
      <c r="C122" s="37" t="s">
        <v>216</v>
      </c>
      <c r="D122" s="27">
        <f>SUM(D123:D123)</f>
        <v>182000</v>
      </c>
    </row>
    <row r="123" spans="1:4" ht="12.75">
      <c r="A123" s="97">
        <v>4132100112010</v>
      </c>
      <c r="B123" s="94" t="s">
        <v>12</v>
      </c>
      <c r="C123" s="37" t="s">
        <v>217</v>
      </c>
      <c r="D123" s="27">
        <v>182000</v>
      </c>
    </row>
    <row r="124" spans="1:4" ht="12.75">
      <c r="A124" s="177">
        <v>4140000000000</v>
      </c>
      <c r="B124" s="93"/>
      <c r="C124" s="36" t="s">
        <v>250</v>
      </c>
      <c r="D124" s="19">
        <f>D125</f>
        <v>150000</v>
      </c>
    </row>
    <row r="125" spans="1:4" ht="12.75">
      <c r="A125" s="97">
        <v>4140000100000</v>
      </c>
      <c r="B125" s="94"/>
      <c r="C125" s="37" t="s">
        <v>251</v>
      </c>
      <c r="D125" s="27">
        <f>SUM(D126:D126)</f>
        <v>150000</v>
      </c>
    </row>
    <row r="126" spans="1:4" ht="12.75">
      <c r="A126" s="97">
        <v>4140000110000</v>
      </c>
      <c r="B126" s="94" t="s">
        <v>12</v>
      </c>
      <c r="C126" s="37" t="s">
        <v>252</v>
      </c>
      <c r="D126" s="27">
        <v>150000</v>
      </c>
    </row>
    <row r="127" spans="1:4" ht="12.75">
      <c r="A127" s="97">
        <v>4160000000000</v>
      </c>
      <c r="B127" s="94"/>
      <c r="C127" s="39" t="s">
        <v>253</v>
      </c>
      <c r="D127" s="19">
        <f>D128</f>
        <v>60000</v>
      </c>
    </row>
    <row r="128" spans="1:4" ht="12.75">
      <c r="A128" s="177">
        <v>4161000000000</v>
      </c>
      <c r="B128" s="93"/>
      <c r="C128" s="36" t="s">
        <v>254</v>
      </c>
      <c r="D128" s="19">
        <f>D129+D132</f>
        <v>60000</v>
      </c>
    </row>
    <row r="129" spans="1:4" ht="12.75">
      <c r="A129" s="97">
        <v>4161001100000</v>
      </c>
      <c r="B129" s="93"/>
      <c r="C129" s="37" t="s">
        <v>496</v>
      </c>
      <c r="D129" s="19">
        <f>D130</f>
        <v>30000</v>
      </c>
    </row>
    <row r="130" spans="1:4" ht="12.75">
      <c r="A130" s="97">
        <v>4161001110000</v>
      </c>
      <c r="B130" s="93"/>
      <c r="C130" s="37" t="s">
        <v>495</v>
      </c>
      <c r="D130" s="27">
        <f>SUM(D131:D131)</f>
        <v>30000</v>
      </c>
    </row>
    <row r="131" spans="1:4" ht="12.75">
      <c r="A131" s="97">
        <v>4161001110100</v>
      </c>
      <c r="B131" s="94" t="s">
        <v>12</v>
      </c>
      <c r="C131" s="37" t="s">
        <v>494</v>
      </c>
      <c r="D131" s="27">
        <v>30000</v>
      </c>
    </row>
    <row r="132" spans="1:4" ht="12.75">
      <c r="A132" s="97">
        <v>4161002000000</v>
      </c>
      <c r="B132" s="94"/>
      <c r="C132" s="37" t="s">
        <v>255</v>
      </c>
      <c r="D132" s="27">
        <f>D133</f>
        <v>30000</v>
      </c>
    </row>
    <row r="133" spans="1:4" ht="12.75">
      <c r="A133" s="97">
        <v>4161002100000</v>
      </c>
      <c r="B133" s="94"/>
      <c r="C133" s="37" t="s">
        <v>256</v>
      </c>
      <c r="D133" s="27">
        <f>SUM(D134:D134)</f>
        <v>30000</v>
      </c>
    </row>
    <row r="134" spans="1:4" ht="12.75">
      <c r="A134" s="97">
        <v>4161002110000</v>
      </c>
      <c r="B134" s="94" t="s">
        <v>12</v>
      </c>
      <c r="C134" s="37" t="s">
        <v>257</v>
      </c>
      <c r="D134" s="27">
        <v>30000</v>
      </c>
    </row>
    <row r="135" spans="1:4" ht="12.75">
      <c r="A135" s="97">
        <v>4170000000000</v>
      </c>
      <c r="B135" s="91"/>
      <c r="C135" s="36" t="s">
        <v>10</v>
      </c>
      <c r="D135" s="19">
        <f>D136</f>
        <v>21342000</v>
      </c>
    </row>
    <row r="136" spans="1:4" ht="12.75">
      <c r="A136" s="75">
        <v>4171000000000</v>
      </c>
      <c r="B136" s="91"/>
      <c r="C136" s="36" t="s">
        <v>363</v>
      </c>
      <c r="D136" s="19">
        <f>D137+D188</f>
        <v>21342000</v>
      </c>
    </row>
    <row r="137" spans="1:4" ht="12.75">
      <c r="A137" s="69">
        <v>4171800000000</v>
      </c>
      <c r="B137" s="91"/>
      <c r="C137" s="39" t="s">
        <v>362</v>
      </c>
      <c r="D137" s="18">
        <f>D138</f>
        <v>11525000</v>
      </c>
    </row>
    <row r="138" spans="1:4" ht="12.75">
      <c r="A138" s="75">
        <v>4171801000000</v>
      </c>
      <c r="B138" s="93"/>
      <c r="C138" s="36" t="s">
        <v>361</v>
      </c>
      <c r="D138" s="19">
        <f>D139+D148+D153+D158+D166+D177+D180+D185</f>
        <v>11525000</v>
      </c>
    </row>
    <row r="139" spans="1:4" ht="12.75">
      <c r="A139" s="75">
        <v>4171801200000</v>
      </c>
      <c r="B139" s="93"/>
      <c r="C139" s="36" t="s">
        <v>367</v>
      </c>
      <c r="D139" s="19">
        <f>D140+D144+D146</f>
        <v>10330000</v>
      </c>
    </row>
    <row r="140" spans="1:4" ht="12.75">
      <c r="A140" s="66">
        <v>4171801210000</v>
      </c>
      <c r="B140" s="94"/>
      <c r="C140" s="37" t="s">
        <v>364</v>
      </c>
      <c r="D140" s="27">
        <f>SUM(D141:D143)</f>
        <v>9630000</v>
      </c>
    </row>
    <row r="141" spans="1:4" ht="12.75">
      <c r="A141" s="66">
        <v>4171801210100</v>
      </c>
      <c r="B141" s="98" t="s">
        <v>12</v>
      </c>
      <c r="C141" s="37" t="s">
        <v>468</v>
      </c>
      <c r="D141" s="27">
        <f>5200000-414000-400000+1000000+500000-100000</f>
        <v>5786000</v>
      </c>
    </row>
    <row r="142" spans="1:4" ht="12.75">
      <c r="A142" s="66">
        <v>4171801210200</v>
      </c>
      <c r="B142" s="98" t="s">
        <v>61</v>
      </c>
      <c r="C142" s="37" t="s">
        <v>469</v>
      </c>
      <c r="D142" s="27">
        <f>2100000-666250+30000</f>
        <v>1463750</v>
      </c>
    </row>
    <row r="143" spans="1:4" ht="12.75">
      <c r="A143" s="66">
        <v>4171801210300</v>
      </c>
      <c r="B143" s="98" t="s">
        <v>60</v>
      </c>
      <c r="C143" s="37" t="s">
        <v>470</v>
      </c>
      <c r="D143" s="27">
        <f>1300000+666250+414000</f>
        <v>2380250</v>
      </c>
    </row>
    <row r="144" spans="1:4" ht="12.75">
      <c r="A144" s="66">
        <v>4171801300000</v>
      </c>
      <c r="B144" s="98"/>
      <c r="C144" s="37" t="s">
        <v>220</v>
      </c>
      <c r="D144" s="27">
        <f>SUM(D145:D145)</f>
        <v>350000</v>
      </c>
    </row>
    <row r="145" spans="1:4" ht="12.75">
      <c r="A145" s="66">
        <v>4171801310000</v>
      </c>
      <c r="B145" s="98" t="s">
        <v>12</v>
      </c>
      <c r="C145" s="37" t="s">
        <v>365</v>
      </c>
      <c r="D145" s="27">
        <v>350000</v>
      </c>
    </row>
    <row r="146" spans="1:4" ht="12.75">
      <c r="A146" s="66">
        <v>4171801400000</v>
      </c>
      <c r="B146" s="98"/>
      <c r="C146" s="37" t="s">
        <v>221</v>
      </c>
      <c r="D146" s="27">
        <f>SUM(D147:D147)</f>
        <v>350000</v>
      </c>
    </row>
    <row r="147" spans="1:4" ht="12.75">
      <c r="A147" s="66">
        <v>4171801410000</v>
      </c>
      <c r="B147" s="98" t="s">
        <v>12</v>
      </c>
      <c r="C147" s="37" t="s">
        <v>366</v>
      </c>
      <c r="D147" s="27">
        <v>350000</v>
      </c>
    </row>
    <row r="148" spans="1:4" ht="12.75">
      <c r="A148" s="75">
        <v>4171801500000</v>
      </c>
      <c r="B148" s="93"/>
      <c r="C148" s="36" t="s">
        <v>368</v>
      </c>
      <c r="D148" s="19">
        <f>D149</f>
        <v>10000</v>
      </c>
    </row>
    <row r="149" spans="1:4" ht="12.75">
      <c r="A149" s="66">
        <v>4171801510000</v>
      </c>
      <c r="B149" s="94"/>
      <c r="C149" s="37" t="s">
        <v>222</v>
      </c>
      <c r="D149" s="27">
        <f>SUM(D150:D152)</f>
        <v>10000</v>
      </c>
    </row>
    <row r="150" spans="1:4" ht="12.75">
      <c r="A150" s="66">
        <v>4171801510100</v>
      </c>
      <c r="B150" s="98" t="s">
        <v>12</v>
      </c>
      <c r="C150" s="37" t="s">
        <v>471</v>
      </c>
      <c r="D150" s="27">
        <v>6000</v>
      </c>
    </row>
    <row r="151" spans="1:4" ht="12.75">
      <c r="A151" s="66">
        <v>4171801510200</v>
      </c>
      <c r="B151" s="98" t="s">
        <v>61</v>
      </c>
      <c r="C151" s="37" t="s">
        <v>472</v>
      </c>
      <c r="D151" s="27">
        <v>2500</v>
      </c>
    </row>
    <row r="152" spans="1:4" ht="12.75">
      <c r="A152" s="66">
        <v>4171801510300</v>
      </c>
      <c r="B152" s="98" t="s">
        <v>60</v>
      </c>
      <c r="C152" s="37" t="s">
        <v>473</v>
      </c>
      <c r="D152" s="27">
        <v>1500</v>
      </c>
    </row>
    <row r="153" spans="1:4" ht="12.75">
      <c r="A153" s="75">
        <v>4171802000000</v>
      </c>
      <c r="B153" s="93"/>
      <c r="C153" s="36" t="s">
        <v>380</v>
      </c>
      <c r="D153" s="19">
        <f>D154+D156</f>
        <v>110000</v>
      </c>
    </row>
    <row r="154" spans="1:4" ht="12.75">
      <c r="A154" s="66">
        <v>4171802200000</v>
      </c>
      <c r="B154" s="94"/>
      <c r="C154" s="37" t="s">
        <v>381</v>
      </c>
      <c r="D154" s="27">
        <f>SUM(D155:D155)</f>
        <v>10000</v>
      </c>
    </row>
    <row r="155" spans="1:4" ht="12.75">
      <c r="A155" s="66">
        <v>4171802210000</v>
      </c>
      <c r="B155" s="103" t="s">
        <v>160</v>
      </c>
      <c r="C155" s="37" t="s">
        <v>223</v>
      </c>
      <c r="D155" s="27">
        <v>10000</v>
      </c>
    </row>
    <row r="156" spans="1:4" ht="12.75">
      <c r="A156" s="66">
        <v>4171802600000</v>
      </c>
      <c r="B156" s="94"/>
      <c r="C156" s="37" t="s">
        <v>382</v>
      </c>
      <c r="D156" s="27">
        <f>SUM(D157:D157)</f>
        <v>100000</v>
      </c>
    </row>
    <row r="157" spans="1:4" ht="12.75">
      <c r="A157" s="102">
        <v>4171802610000</v>
      </c>
      <c r="B157" s="103" t="s">
        <v>86</v>
      </c>
      <c r="C157" s="37" t="s">
        <v>224</v>
      </c>
      <c r="D157" s="27">
        <v>100000</v>
      </c>
    </row>
    <row r="158" spans="1:4" ht="12.75">
      <c r="A158" s="75">
        <v>4171804000000</v>
      </c>
      <c r="B158" s="93"/>
      <c r="C158" s="197" t="s">
        <v>232</v>
      </c>
      <c r="D158" s="19">
        <f>D159</f>
        <v>250000</v>
      </c>
    </row>
    <row r="159" spans="1:4" ht="12.75">
      <c r="A159" s="66">
        <v>4171804100000</v>
      </c>
      <c r="B159" s="94"/>
      <c r="C159" s="125" t="s">
        <v>231</v>
      </c>
      <c r="D159" s="27">
        <f>D160</f>
        <v>250000</v>
      </c>
    </row>
    <row r="160" spans="1:4" ht="12.75">
      <c r="A160" s="66">
        <v>4171804110000</v>
      </c>
      <c r="B160" s="94"/>
      <c r="C160" s="125" t="s">
        <v>230</v>
      </c>
      <c r="D160" s="27">
        <f>SUM(D161:D165)</f>
        <v>250000</v>
      </c>
    </row>
    <row r="161" spans="1:4" ht="12.75">
      <c r="A161" s="66">
        <v>4171804110100</v>
      </c>
      <c r="B161" s="103" t="s">
        <v>162</v>
      </c>
      <c r="C161" s="125" t="s">
        <v>225</v>
      </c>
      <c r="D161" s="27">
        <v>100000</v>
      </c>
    </row>
    <row r="162" spans="1:4" ht="12.75">
      <c r="A162" s="66">
        <v>4171804110200</v>
      </c>
      <c r="B162" s="103" t="s">
        <v>164</v>
      </c>
      <c r="C162" s="125" t="s">
        <v>226</v>
      </c>
      <c r="D162" s="27">
        <v>30000</v>
      </c>
    </row>
    <row r="163" spans="1:4" ht="12.75">
      <c r="A163" s="66">
        <v>4171804110300</v>
      </c>
      <c r="B163" s="103" t="s">
        <v>162</v>
      </c>
      <c r="C163" s="125" t="s">
        <v>227</v>
      </c>
      <c r="D163" s="27">
        <v>10000</v>
      </c>
    </row>
    <row r="164" spans="1:4" ht="12.75">
      <c r="A164" s="66">
        <v>4171804110400</v>
      </c>
      <c r="B164" s="103" t="s">
        <v>162</v>
      </c>
      <c r="C164" s="125" t="s">
        <v>228</v>
      </c>
      <c r="D164" s="27">
        <v>100000</v>
      </c>
    </row>
    <row r="165" spans="1:4" ht="12.75">
      <c r="A165" s="66">
        <v>4171804119900</v>
      </c>
      <c r="B165" s="103" t="s">
        <v>162</v>
      </c>
      <c r="C165" s="37" t="s">
        <v>229</v>
      </c>
      <c r="D165" s="27">
        <v>10000</v>
      </c>
    </row>
    <row r="166" spans="1:4" ht="12.75">
      <c r="A166" s="75">
        <v>4171805000000</v>
      </c>
      <c r="B166" s="93"/>
      <c r="C166" s="197" t="s">
        <v>233</v>
      </c>
      <c r="D166" s="24">
        <f>D167+D169+D171+D173+D175</f>
        <v>420000</v>
      </c>
    </row>
    <row r="167" spans="1:4" ht="12.75">
      <c r="A167" s="66">
        <v>4171805100000</v>
      </c>
      <c r="B167" s="94"/>
      <c r="C167" s="125" t="s">
        <v>234</v>
      </c>
      <c r="D167" s="27">
        <f>SUM(D168:D168)</f>
        <v>200000</v>
      </c>
    </row>
    <row r="168" spans="1:4" ht="12.75">
      <c r="A168" s="66">
        <v>4171805110000</v>
      </c>
      <c r="B168" s="94" t="s">
        <v>68</v>
      </c>
      <c r="C168" s="125" t="s">
        <v>235</v>
      </c>
      <c r="D168" s="23">
        <v>200000</v>
      </c>
    </row>
    <row r="169" spans="1:4" ht="12.75">
      <c r="A169" s="66">
        <v>4171805200000</v>
      </c>
      <c r="B169" s="94"/>
      <c r="C169" s="125" t="s">
        <v>236</v>
      </c>
      <c r="D169" s="27">
        <f>SUM(D170:D170)</f>
        <v>10000</v>
      </c>
    </row>
    <row r="170" spans="1:4" ht="12.75">
      <c r="A170" s="66">
        <v>4171805210000</v>
      </c>
      <c r="B170" s="103" t="s">
        <v>80</v>
      </c>
      <c r="C170" s="125" t="s">
        <v>237</v>
      </c>
      <c r="D170" s="23">
        <v>10000</v>
      </c>
    </row>
    <row r="171" spans="1:4" ht="12.75">
      <c r="A171" s="66">
        <v>4171805300000</v>
      </c>
      <c r="B171" s="94"/>
      <c r="C171" s="125" t="s">
        <v>238</v>
      </c>
      <c r="D171" s="27">
        <f>SUM(D172:D172)</f>
        <v>60000</v>
      </c>
    </row>
    <row r="172" spans="1:4" ht="12.75">
      <c r="A172" s="66">
        <v>4171805310000</v>
      </c>
      <c r="B172" s="103" t="s">
        <v>69</v>
      </c>
      <c r="C172" s="125" t="s">
        <v>239</v>
      </c>
      <c r="D172" s="23">
        <v>60000</v>
      </c>
    </row>
    <row r="173" spans="1:4" ht="12.75">
      <c r="A173" s="66">
        <v>4171805400000</v>
      </c>
      <c r="B173" s="94"/>
      <c r="C173" s="125" t="s">
        <v>240</v>
      </c>
      <c r="D173" s="27">
        <f>SUM(D174:D174)</f>
        <v>100000</v>
      </c>
    </row>
    <row r="174" spans="1:4" ht="12.75">
      <c r="A174" s="66">
        <v>4171805410000</v>
      </c>
      <c r="B174" s="103" t="s">
        <v>70</v>
      </c>
      <c r="C174" s="125" t="s">
        <v>241</v>
      </c>
      <c r="D174" s="23">
        <v>100000</v>
      </c>
    </row>
    <row r="175" spans="1:4" ht="12.75">
      <c r="A175" s="66">
        <v>4171805900000</v>
      </c>
      <c r="B175" s="94"/>
      <c r="C175" s="125" t="s">
        <v>242</v>
      </c>
      <c r="D175" s="27">
        <f>SUM(D176:D176)</f>
        <v>50000</v>
      </c>
    </row>
    <row r="176" spans="1:4" ht="12.75">
      <c r="A176" s="66">
        <v>4171805910000</v>
      </c>
      <c r="B176" s="103" t="s">
        <v>109</v>
      </c>
      <c r="C176" s="125" t="s">
        <v>243</v>
      </c>
      <c r="D176" s="23">
        <v>50000</v>
      </c>
    </row>
    <row r="177" spans="1:4" ht="12.75">
      <c r="A177" s="75">
        <v>4171806000000</v>
      </c>
      <c r="B177" s="93"/>
      <c r="C177" s="36" t="s">
        <v>481</v>
      </c>
      <c r="D177" s="19">
        <f>D178</f>
        <v>50000</v>
      </c>
    </row>
    <row r="178" spans="1:4" ht="12.75">
      <c r="A178" s="66">
        <v>4171806100000</v>
      </c>
      <c r="B178" s="98"/>
      <c r="C178" s="37" t="s">
        <v>336</v>
      </c>
      <c r="D178" s="27">
        <f>SUM(D179:D179)</f>
        <v>50000</v>
      </c>
    </row>
    <row r="179" spans="1:4" ht="12.75">
      <c r="A179" s="66">
        <v>4171806110000</v>
      </c>
      <c r="B179" s="98" t="s">
        <v>12</v>
      </c>
      <c r="C179" s="37" t="s">
        <v>244</v>
      </c>
      <c r="D179" s="23">
        <v>50000</v>
      </c>
    </row>
    <row r="180" spans="1:4" ht="12.75">
      <c r="A180" s="75">
        <v>4171810000000</v>
      </c>
      <c r="B180" s="93"/>
      <c r="C180" s="197" t="s">
        <v>383</v>
      </c>
      <c r="D180" s="24">
        <f>D181+D183</f>
        <v>55000</v>
      </c>
    </row>
    <row r="181" spans="1:4" ht="12.75">
      <c r="A181" s="102">
        <v>4171810200000</v>
      </c>
      <c r="B181" s="94"/>
      <c r="C181" s="125" t="s">
        <v>286</v>
      </c>
      <c r="D181" s="27">
        <f>SUM(D182:D182)</f>
        <v>50000</v>
      </c>
    </row>
    <row r="182" spans="1:4" ht="12.75">
      <c r="A182" s="102">
        <v>4171810210000</v>
      </c>
      <c r="B182" s="98" t="s">
        <v>74</v>
      </c>
      <c r="C182" s="125" t="s">
        <v>287</v>
      </c>
      <c r="D182" s="23">
        <v>50000</v>
      </c>
    </row>
    <row r="183" spans="1:4" ht="12.75">
      <c r="A183" s="102">
        <v>4171810900000</v>
      </c>
      <c r="B183" s="94"/>
      <c r="C183" s="125" t="s">
        <v>289</v>
      </c>
      <c r="D183" s="27">
        <f>SUM(D184:D184)</f>
        <v>5000</v>
      </c>
    </row>
    <row r="184" spans="1:4" ht="12.75">
      <c r="A184" s="102">
        <v>4171810910000</v>
      </c>
      <c r="B184" s="103" t="s">
        <v>43</v>
      </c>
      <c r="C184" s="125" t="s">
        <v>288</v>
      </c>
      <c r="D184" s="23">
        <v>5000</v>
      </c>
    </row>
    <row r="185" spans="1:4" ht="12.75">
      <c r="A185" s="75">
        <v>4171899000000</v>
      </c>
      <c r="B185" s="198"/>
      <c r="C185" s="36" t="s">
        <v>246</v>
      </c>
      <c r="D185" s="24">
        <f>D186</f>
        <v>300000</v>
      </c>
    </row>
    <row r="186" spans="1:4" ht="12.75">
      <c r="A186" s="66">
        <v>4171899100000</v>
      </c>
      <c r="B186" s="98"/>
      <c r="C186" s="37" t="s">
        <v>247</v>
      </c>
      <c r="D186" s="27">
        <f>SUM(D187:D187)</f>
        <v>300000</v>
      </c>
    </row>
    <row r="187" spans="1:4" ht="12.75">
      <c r="A187" s="66">
        <v>4171899110000</v>
      </c>
      <c r="B187" s="98" t="s">
        <v>12</v>
      </c>
      <c r="C187" s="37" t="s">
        <v>245</v>
      </c>
      <c r="D187" s="23">
        <v>300000</v>
      </c>
    </row>
    <row r="188" spans="1:4" ht="12.75">
      <c r="A188" s="69">
        <v>4172000000000</v>
      </c>
      <c r="B188" s="199"/>
      <c r="C188" s="200" t="s">
        <v>248</v>
      </c>
      <c r="D188" s="25">
        <f>D189+D218+D223+D230</f>
        <v>9817000</v>
      </c>
    </row>
    <row r="189" spans="1:4" ht="12.75">
      <c r="A189" s="69">
        <v>4172800000000</v>
      </c>
      <c r="B189" s="198"/>
      <c r="C189" s="197" t="s">
        <v>249</v>
      </c>
      <c r="D189" s="19">
        <f>D190+D213</f>
        <v>8307000</v>
      </c>
    </row>
    <row r="190" spans="1:4" ht="12.75">
      <c r="A190" s="75">
        <v>4172801000000</v>
      </c>
      <c r="B190" s="93"/>
      <c r="C190" s="36" t="s">
        <v>258</v>
      </c>
      <c r="D190" s="19">
        <f>D191+D196+D201+D206+D208</f>
        <v>7872000</v>
      </c>
    </row>
    <row r="191" spans="1:4" ht="12.75">
      <c r="A191" s="75">
        <v>4172801100000</v>
      </c>
      <c r="B191" s="93"/>
      <c r="C191" s="197" t="s">
        <v>11</v>
      </c>
      <c r="D191" s="19">
        <f>D192</f>
        <v>7200000</v>
      </c>
    </row>
    <row r="192" spans="1:4" ht="12.75">
      <c r="A192" s="102">
        <v>4172801110000</v>
      </c>
      <c r="B192" s="94"/>
      <c r="C192" s="125" t="s">
        <v>259</v>
      </c>
      <c r="D192" s="27">
        <f>SUM(D193:D195)</f>
        <v>7200000</v>
      </c>
    </row>
    <row r="193" spans="1:4" ht="12.75">
      <c r="A193" s="102">
        <v>4172801110100</v>
      </c>
      <c r="B193" s="98" t="s">
        <v>12</v>
      </c>
      <c r="C193" s="47" t="s">
        <v>260</v>
      </c>
      <c r="D193" s="23">
        <f>3600000+1000000+200000</f>
        <v>4800000</v>
      </c>
    </row>
    <row r="194" spans="1:4" ht="12.75">
      <c r="A194" s="102">
        <v>4172801110200</v>
      </c>
      <c r="B194" s="98" t="s">
        <v>61</v>
      </c>
      <c r="C194" s="47" t="s">
        <v>261</v>
      </c>
      <c r="D194" s="23">
        <v>1500000</v>
      </c>
    </row>
    <row r="195" spans="1:4" ht="12.75">
      <c r="A195" s="102">
        <v>4172801110300</v>
      </c>
      <c r="B195" s="98" t="s">
        <v>60</v>
      </c>
      <c r="C195" s="47" t="s">
        <v>262</v>
      </c>
      <c r="D195" s="23">
        <v>900000</v>
      </c>
    </row>
    <row r="196" spans="1:4" ht="12.75">
      <c r="A196" s="75">
        <v>4172801200000</v>
      </c>
      <c r="B196" s="93"/>
      <c r="C196" s="197" t="s">
        <v>264</v>
      </c>
      <c r="D196" s="24">
        <f>D197</f>
        <v>500000</v>
      </c>
    </row>
    <row r="197" spans="1:4" ht="12.75">
      <c r="A197" s="102">
        <v>4172801210000</v>
      </c>
      <c r="B197" s="94"/>
      <c r="C197" s="125" t="s">
        <v>263</v>
      </c>
      <c r="D197" s="27">
        <f>SUM(D198:D200)</f>
        <v>500000</v>
      </c>
    </row>
    <row r="198" spans="1:4" ht="12.75">
      <c r="A198" s="102">
        <v>4172801210100</v>
      </c>
      <c r="B198" s="98" t="s">
        <v>12</v>
      </c>
      <c r="C198" s="40" t="s">
        <v>265</v>
      </c>
      <c r="D198" s="23">
        <v>300000</v>
      </c>
    </row>
    <row r="199" spans="1:4" ht="12.75">
      <c r="A199" s="102">
        <v>4172801210200</v>
      </c>
      <c r="B199" s="98" t="s">
        <v>61</v>
      </c>
      <c r="C199" s="40" t="s">
        <v>266</v>
      </c>
      <c r="D199" s="23">
        <v>125000</v>
      </c>
    </row>
    <row r="200" spans="1:4" ht="12.75">
      <c r="A200" s="102">
        <v>4172801210300</v>
      </c>
      <c r="B200" s="98" t="s">
        <v>60</v>
      </c>
      <c r="C200" s="40" t="s">
        <v>267</v>
      </c>
      <c r="D200" s="23">
        <v>75000</v>
      </c>
    </row>
    <row r="201" spans="1:4" ht="12.75">
      <c r="A201" s="75">
        <v>4172801300000</v>
      </c>
      <c r="B201" s="93"/>
      <c r="C201" s="197" t="s">
        <v>268</v>
      </c>
      <c r="D201" s="24">
        <f>D202</f>
        <v>100000</v>
      </c>
    </row>
    <row r="202" spans="1:4" ht="12.75">
      <c r="A202" s="102">
        <v>4172801310000</v>
      </c>
      <c r="B202" s="94"/>
      <c r="C202" s="125" t="s">
        <v>269</v>
      </c>
      <c r="D202" s="27">
        <f>SUM(D203:D205)</f>
        <v>100000</v>
      </c>
    </row>
    <row r="203" spans="1:4" ht="12.75">
      <c r="A203" s="102">
        <v>4172801310100</v>
      </c>
      <c r="B203" s="98" t="s">
        <v>12</v>
      </c>
      <c r="C203" s="40" t="s">
        <v>270</v>
      </c>
      <c r="D203" s="23">
        <v>60000</v>
      </c>
    </row>
    <row r="204" spans="1:4" ht="12.75">
      <c r="A204" s="102">
        <v>4172801310200</v>
      </c>
      <c r="B204" s="98" t="s">
        <v>61</v>
      </c>
      <c r="C204" s="40" t="s">
        <v>271</v>
      </c>
      <c r="D204" s="23">
        <v>25000</v>
      </c>
    </row>
    <row r="205" spans="1:4" ht="12.75">
      <c r="A205" s="102">
        <v>4172801310300</v>
      </c>
      <c r="B205" s="98" t="s">
        <v>60</v>
      </c>
      <c r="C205" s="40" t="s">
        <v>272</v>
      </c>
      <c r="D205" s="23">
        <v>15000</v>
      </c>
    </row>
    <row r="206" spans="1:4" ht="12.75">
      <c r="A206" s="75">
        <v>4172801400000</v>
      </c>
      <c r="B206" s="93"/>
      <c r="C206" s="197" t="s">
        <v>273</v>
      </c>
      <c r="D206" s="19">
        <f>SUM(D207:D207)</f>
        <v>30000</v>
      </c>
    </row>
    <row r="207" spans="1:4" ht="12.75">
      <c r="A207" s="102">
        <v>4172801410000</v>
      </c>
      <c r="B207" s="94" t="s">
        <v>63</v>
      </c>
      <c r="C207" s="40" t="s">
        <v>274</v>
      </c>
      <c r="D207" s="23">
        <v>30000</v>
      </c>
    </row>
    <row r="208" spans="1:4" ht="12.75">
      <c r="A208" s="75">
        <v>4172801900000</v>
      </c>
      <c r="B208" s="93"/>
      <c r="C208" s="197" t="s">
        <v>376</v>
      </c>
      <c r="D208" s="19">
        <f>D209</f>
        <v>42000</v>
      </c>
    </row>
    <row r="209" spans="1:4" ht="12.75">
      <c r="A209" s="102">
        <v>4172801910000</v>
      </c>
      <c r="B209" s="103"/>
      <c r="C209" s="125" t="s">
        <v>375</v>
      </c>
      <c r="D209" s="27">
        <f>SUM(D210:D212)</f>
        <v>42000</v>
      </c>
    </row>
    <row r="210" spans="1:4" ht="12.75">
      <c r="A210" s="102">
        <v>4172801910100</v>
      </c>
      <c r="B210" s="103" t="s">
        <v>163</v>
      </c>
      <c r="C210" s="125" t="s">
        <v>377</v>
      </c>
      <c r="D210" s="23">
        <v>30000</v>
      </c>
    </row>
    <row r="211" spans="1:4" ht="12.75">
      <c r="A211" s="102">
        <v>4172801910200</v>
      </c>
      <c r="B211" s="103" t="s">
        <v>163</v>
      </c>
      <c r="C211" s="125" t="s">
        <v>378</v>
      </c>
      <c r="D211" s="23">
        <v>5000</v>
      </c>
    </row>
    <row r="212" spans="1:4" ht="12.75">
      <c r="A212" s="102">
        <v>4172801910300</v>
      </c>
      <c r="B212" s="103" t="s">
        <v>163</v>
      </c>
      <c r="C212" s="125" t="s">
        <v>379</v>
      </c>
      <c r="D212" s="23">
        <v>7000</v>
      </c>
    </row>
    <row r="213" spans="1:4" ht="12.75">
      <c r="A213" s="75">
        <v>4172810000000</v>
      </c>
      <c r="B213" s="93"/>
      <c r="C213" s="197" t="s">
        <v>384</v>
      </c>
      <c r="D213" s="24">
        <f>D214+D216</f>
        <v>435000</v>
      </c>
    </row>
    <row r="214" spans="1:4" ht="12.75">
      <c r="A214" s="102">
        <v>4172810200000</v>
      </c>
      <c r="B214" s="94"/>
      <c r="C214" s="125" t="s">
        <v>282</v>
      </c>
      <c r="D214" s="27">
        <f>SUM(D215:D215)</f>
        <v>280000</v>
      </c>
    </row>
    <row r="215" spans="1:4" ht="12.75">
      <c r="A215" s="102">
        <v>4172810210000</v>
      </c>
      <c r="B215" s="103" t="s">
        <v>71</v>
      </c>
      <c r="C215" s="125" t="s">
        <v>283</v>
      </c>
      <c r="D215" s="23">
        <v>280000</v>
      </c>
    </row>
    <row r="216" spans="1:4" ht="12.75">
      <c r="A216" s="102">
        <v>4172810900000</v>
      </c>
      <c r="B216" s="94"/>
      <c r="C216" s="125" t="s">
        <v>284</v>
      </c>
      <c r="D216" s="27">
        <f>SUM(D217:D217)</f>
        <v>155000</v>
      </c>
    </row>
    <row r="217" spans="1:4" ht="12.75">
      <c r="A217" s="102">
        <v>4172810910000</v>
      </c>
      <c r="B217" s="103" t="s">
        <v>40</v>
      </c>
      <c r="C217" s="125" t="s">
        <v>285</v>
      </c>
      <c r="D217" s="23">
        <v>155000</v>
      </c>
    </row>
    <row r="218" spans="1:4" ht="12.75">
      <c r="A218" s="75">
        <v>4174000000000</v>
      </c>
      <c r="B218" s="93"/>
      <c r="C218" s="197" t="s">
        <v>371</v>
      </c>
      <c r="D218" s="24">
        <f>D219</f>
        <v>4000</v>
      </c>
    </row>
    <row r="219" spans="1:4" ht="12.75">
      <c r="A219" s="102">
        <v>4174000100000</v>
      </c>
      <c r="B219" s="94"/>
      <c r="C219" s="125" t="s">
        <v>280</v>
      </c>
      <c r="D219" s="27">
        <f>D220</f>
        <v>4000</v>
      </c>
    </row>
    <row r="220" spans="1:4" ht="12.75">
      <c r="A220" s="102">
        <v>4174000110000</v>
      </c>
      <c r="B220" s="103"/>
      <c r="C220" s="125" t="s">
        <v>281</v>
      </c>
      <c r="D220" s="27">
        <f>SUM(D221:D222)</f>
        <v>4000</v>
      </c>
    </row>
    <row r="221" spans="1:4" ht="12.75">
      <c r="A221" s="102">
        <v>4174000110100</v>
      </c>
      <c r="B221" s="103" t="s">
        <v>167</v>
      </c>
      <c r="C221" s="37" t="s">
        <v>497</v>
      </c>
      <c r="D221" s="23">
        <v>1000</v>
      </c>
    </row>
    <row r="222" spans="1:4" ht="12.75">
      <c r="A222" s="102">
        <v>4174000110200</v>
      </c>
      <c r="B222" s="103" t="s">
        <v>167</v>
      </c>
      <c r="C222" s="37" t="s">
        <v>498</v>
      </c>
      <c r="D222" s="23">
        <v>3000</v>
      </c>
    </row>
    <row r="223" spans="1:4" ht="12.75">
      <c r="A223" s="75">
        <v>4175000000000</v>
      </c>
      <c r="B223" s="93"/>
      <c r="C223" s="36" t="s">
        <v>275</v>
      </c>
      <c r="D223" s="24">
        <f>D224</f>
        <v>1505000</v>
      </c>
    </row>
    <row r="224" spans="1:4" ht="12.75">
      <c r="A224" s="102">
        <v>4175800000000</v>
      </c>
      <c r="B224" s="103"/>
      <c r="C224" s="37" t="s">
        <v>276</v>
      </c>
      <c r="D224" s="23">
        <f>D225</f>
        <v>1505000</v>
      </c>
    </row>
    <row r="225" spans="1:4" ht="12.75">
      <c r="A225" s="100">
        <v>4175801000000</v>
      </c>
      <c r="B225" s="103"/>
      <c r="C225" s="37" t="s">
        <v>277</v>
      </c>
      <c r="D225" s="23">
        <f>D228+D229</f>
        <v>1505000</v>
      </c>
    </row>
    <row r="226" spans="1:4" ht="12.75">
      <c r="A226" s="100">
        <v>4175801100000</v>
      </c>
      <c r="B226" s="103"/>
      <c r="C226" s="37" t="s">
        <v>278</v>
      </c>
      <c r="D226" s="23">
        <f>D227</f>
        <v>1505000</v>
      </c>
    </row>
    <row r="227" spans="1:4" ht="12.75">
      <c r="A227" s="102">
        <v>4175801110000</v>
      </c>
      <c r="B227" s="103"/>
      <c r="C227" s="37" t="s">
        <v>279</v>
      </c>
      <c r="D227" s="27">
        <f>SUM(D228:D229)</f>
        <v>1505000</v>
      </c>
    </row>
    <row r="228" spans="1:4" ht="12.75">
      <c r="A228" s="102">
        <v>4175801110100</v>
      </c>
      <c r="B228" s="103" t="s">
        <v>72</v>
      </c>
      <c r="C228" s="37" t="s">
        <v>369</v>
      </c>
      <c r="D228" s="23">
        <v>1500000</v>
      </c>
    </row>
    <row r="229" spans="1:4" ht="12.75">
      <c r="A229" s="102">
        <v>4175801110200</v>
      </c>
      <c r="B229" s="103" t="s">
        <v>73</v>
      </c>
      <c r="C229" s="41" t="s">
        <v>370</v>
      </c>
      <c r="D229" s="23">
        <v>5000</v>
      </c>
    </row>
    <row r="230" spans="1:4" ht="12.75">
      <c r="A230" s="75">
        <v>4177000000000</v>
      </c>
      <c r="B230" s="93"/>
      <c r="C230" s="197" t="s">
        <v>290</v>
      </c>
      <c r="D230" s="24">
        <f>D231</f>
        <v>1000</v>
      </c>
    </row>
    <row r="231" spans="1:4" ht="12.75">
      <c r="A231" s="102">
        <v>4177000100000</v>
      </c>
      <c r="B231" s="94"/>
      <c r="C231" s="125" t="s">
        <v>291</v>
      </c>
      <c r="D231" s="27">
        <f>SUM(D232:D232)</f>
        <v>1000</v>
      </c>
    </row>
    <row r="232" spans="1:4" ht="12.75">
      <c r="A232" s="102">
        <v>4177000110000</v>
      </c>
      <c r="B232" s="103" t="s">
        <v>167</v>
      </c>
      <c r="C232" s="125" t="s">
        <v>292</v>
      </c>
      <c r="D232" s="23">
        <v>1000</v>
      </c>
    </row>
    <row r="233" spans="1:4" ht="12.75">
      <c r="A233" s="75">
        <v>4190000000000</v>
      </c>
      <c r="B233" s="93"/>
      <c r="C233" s="36" t="s">
        <v>482</v>
      </c>
      <c r="D233" s="24">
        <f>D234+D246</f>
        <v>1536000</v>
      </c>
    </row>
    <row r="234" spans="1:4" ht="12.75">
      <c r="A234" s="97">
        <v>4192000000000</v>
      </c>
      <c r="B234" s="127"/>
      <c r="C234" s="128" t="s">
        <v>293</v>
      </c>
      <c r="D234" s="19">
        <f>D235+D239+D242</f>
        <v>400000</v>
      </c>
    </row>
    <row r="235" spans="1:4" ht="12.75">
      <c r="A235" s="97">
        <v>4192100000000</v>
      </c>
      <c r="B235" s="127"/>
      <c r="C235" s="128" t="s">
        <v>294</v>
      </c>
      <c r="D235" s="19">
        <f>D236</f>
        <v>100000</v>
      </c>
    </row>
    <row r="236" spans="1:4" ht="12.75">
      <c r="A236" s="176">
        <v>4192130000000</v>
      </c>
      <c r="B236" s="140"/>
      <c r="C236" s="158" t="s">
        <v>295</v>
      </c>
      <c r="D236" s="27">
        <f>D237</f>
        <v>100000</v>
      </c>
    </row>
    <row r="237" spans="1:4" ht="12.75">
      <c r="A237" s="176">
        <v>4192131000000</v>
      </c>
      <c r="B237" s="140"/>
      <c r="C237" s="158" t="s">
        <v>296</v>
      </c>
      <c r="D237" s="27">
        <f>SUM(D238:D238)</f>
        <v>100000</v>
      </c>
    </row>
    <row r="238" spans="1:4" ht="12.75">
      <c r="A238" s="176">
        <v>4192131100000</v>
      </c>
      <c r="B238" s="140" t="s">
        <v>12</v>
      </c>
      <c r="C238" s="158" t="s">
        <v>297</v>
      </c>
      <c r="D238" s="27">
        <v>100000</v>
      </c>
    </row>
    <row r="239" spans="1:4" ht="12.75">
      <c r="A239" s="177">
        <v>4192199000000</v>
      </c>
      <c r="B239" s="127"/>
      <c r="C239" s="128" t="s">
        <v>300</v>
      </c>
      <c r="D239" s="19">
        <f>D240</f>
        <v>100000</v>
      </c>
    </row>
    <row r="240" spans="1:4" ht="12.75">
      <c r="A240" s="176">
        <v>4192199100000</v>
      </c>
      <c r="B240" s="140"/>
      <c r="C240" s="158" t="s">
        <v>299</v>
      </c>
      <c r="D240" s="27">
        <f>SUM(D241:D241)</f>
        <v>100000</v>
      </c>
    </row>
    <row r="241" spans="1:4" ht="12.75">
      <c r="A241" s="176">
        <v>4192199110000</v>
      </c>
      <c r="B241" s="140" t="s">
        <v>12</v>
      </c>
      <c r="C241" s="158" t="s">
        <v>298</v>
      </c>
      <c r="D241" s="27">
        <v>100000</v>
      </c>
    </row>
    <row r="242" spans="1:4" ht="12.75">
      <c r="A242" s="177">
        <v>4192200000000</v>
      </c>
      <c r="B242" s="93"/>
      <c r="C242" s="36" t="s">
        <v>301</v>
      </c>
      <c r="D242" s="19">
        <f>D245</f>
        <v>200000</v>
      </c>
    </row>
    <row r="243" spans="1:4" ht="12.75">
      <c r="A243" s="97">
        <v>4192299000000</v>
      </c>
      <c r="B243" s="93"/>
      <c r="C243" s="37" t="s">
        <v>302</v>
      </c>
      <c r="D243" s="27">
        <f>D244</f>
        <v>200000</v>
      </c>
    </row>
    <row r="244" spans="1:4" ht="12.75">
      <c r="A244" s="97">
        <v>4192299100000</v>
      </c>
      <c r="B244" s="93"/>
      <c r="C244" s="37" t="s">
        <v>303</v>
      </c>
      <c r="D244" s="27">
        <f>SUM(D245:D245)</f>
        <v>200000</v>
      </c>
    </row>
    <row r="245" spans="1:4" ht="12.75">
      <c r="A245" s="97">
        <v>4192299110000</v>
      </c>
      <c r="B245" s="94" t="s">
        <v>12</v>
      </c>
      <c r="C245" s="37" t="s">
        <v>304</v>
      </c>
      <c r="D245" s="27">
        <v>200000</v>
      </c>
    </row>
    <row r="246" spans="1:4" ht="12.75">
      <c r="A246" s="177">
        <v>4199000000000</v>
      </c>
      <c r="B246" s="93"/>
      <c r="C246" s="36" t="s">
        <v>305</v>
      </c>
      <c r="D246" s="19">
        <f>D247</f>
        <v>1136000</v>
      </c>
    </row>
    <row r="247" spans="1:4" ht="12.75">
      <c r="A247" s="97">
        <v>4199099100000</v>
      </c>
      <c r="B247" s="94"/>
      <c r="C247" s="37" t="s">
        <v>306</v>
      </c>
      <c r="D247" s="27">
        <f>D248</f>
        <v>1136000</v>
      </c>
    </row>
    <row r="248" spans="1:4" ht="12.75">
      <c r="A248" s="97">
        <v>4199099110000</v>
      </c>
      <c r="B248" s="94" t="s">
        <v>12</v>
      </c>
      <c r="C248" s="37" t="s">
        <v>307</v>
      </c>
      <c r="D248" s="23">
        <f>1000000-50000+155000+6000+15000+10000</f>
        <v>1136000</v>
      </c>
    </row>
    <row r="249" spans="1:4" ht="12.75">
      <c r="A249" s="66"/>
      <c r="B249" s="94"/>
      <c r="C249" s="40"/>
      <c r="D249" s="23"/>
    </row>
    <row r="250" spans="1:4" ht="12.75">
      <c r="A250" s="69">
        <v>4200000000000</v>
      </c>
      <c r="B250" s="91"/>
      <c r="C250" s="39" t="s">
        <v>34</v>
      </c>
      <c r="D250" s="18">
        <f>D251+D255+D262</f>
        <v>1520000</v>
      </c>
    </row>
    <row r="251" spans="1:4" ht="12.75">
      <c r="A251" s="75">
        <v>4210000000000</v>
      </c>
      <c r="B251" s="93"/>
      <c r="C251" s="36" t="s">
        <v>82</v>
      </c>
      <c r="D251" s="134">
        <f>D252</f>
        <v>0</v>
      </c>
    </row>
    <row r="252" spans="1:4" ht="12.75">
      <c r="A252" s="75">
        <v>4211200000000</v>
      </c>
      <c r="B252" s="93"/>
      <c r="C252" s="37" t="s">
        <v>501</v>
      </c>
      <c r="D252" s="135">
        <f>D253</f>
        <v>0</v>
      </c>
    </row>
    <row r="253" spans="1:4" ht="12.75">
      <c r="A253" s="102">
        <v>4211200100000</v>
      </c>
      <c r="B253" s="103"/>
      <c r="C253" s="37" t="s">
        <v>500</v>
      </c>
      <c r="D253" s="135">
        <f>SUM(D254:D254)</f>
        <v>0</v>
      </c>
    </row>
    <row r="254" spans="1:4" ht="12.75">
      <c r="A254" s="102">
        <v>4211200110000</v>
      </c>
      <c r="B254" s="103" t="s">
        <v>84</v>
      </c>
      <c r="C254" s="37" t="s">
        <v>499</v>
      </c>
      <c r="D254" s="135">
        <v>0</v>
      </c>
    </row>
    <row r="255" spans="1:4" ht="12.75">
      <c r="A255" s="75">
        <v>4220000000000</v>
      </c>
      <c r="B255" s="93"/>
      <c r="C255" s="36" t="s">
        <v>33</v>
      </c>
      <c r="D255" s="19">
        <f>D256</f>
        <v>150000</v>
      </c>
    </row>
    <row r="256" spans="1:4" ht="12.75">
      <c r="A256" s="75">
        <v>4221000000000</v>
      </c>
      <c r="B256" s="93"/>
      <c r="C256" s="36" t="s">
        <v>35</v>
      </c>
      <c r="D256" s="19">
        <f>D257</f>
        <v>150000</v>
      </c>
    </row>
    <row r="257" spans="1:4" ht="12.75">
      <c r="A257" s="102">
        <v>4221300000000</v>
      </c>
      <c r="B257" s="93"/>
      <c r="C257" s="36" t="s">
        <v>502</v>
      </c>
      <c r="D257" s="19">
        <f>D258</f>
        <v>150000</v>
      </c>
    </row>
    <row r="258" spans="1:4" ht="12.75">
      <c r="A258" s="102">
        <v>4221300100000</v>
      </c>
      <c r="B258" s="93"/>
      <c r="C258" s="37" t="s">
        <v>503</v>
      </c>
      <c r="D258" s="27">
        <f>D259</f>
        <v>150000</v>
      </c>
    </row>
    <row r="259" spans="1:4" ht="12.75">
      <c r="A259" s="102">
        <v>4221300110000</v>
      </c>
      <c r="B259" s="93"/>
      <c r="C259" s="37" t="s">
        <v>504</v>
      </c>
      <c r="D259" s="27">
        <f>SUM(D260:D261)</f>
        <v>150000</v>
      </c>
    </row>
    <row r="260" spans="1:4" ht="12.75">
      <c r="A260" s="102">
        <v>4221300110100</v>
      </c>
      <c r="B260" s="103" t="s">
        <v>76</v>
      </c>
      <c r="C260" s="37" t="s">
        <v>312</v>
      </c>
      <c r="D260" s="27">
        <v>20000</v>
      </c>
    </row>
    <row r="261" spans="1:4" ht="12.75">
      <c r="A261" s="102">
        <v>4221300110200</v>
      </c>
      <c r="B261" s="103" t="s">
        <v>83</v>
      </c>
      <c r="C261" s="37" t="s">
        <v>311</v>
      </c>
      <c r="D261" s="27">
        <v>130000</v>
      </c>
    </row>
    <row r="262" spans="1:4" ht="12.75">
      <c r="A262" s="75">
        <v>4240000000000</v>
      </c>
      <c r="B262" s="93"/>
      <c r="C262" s="36" t="s">
        <v>44</v>
      </c>
      <c r="D262" s="19">
        <f>D263+D270</f>
        <v>1370000</v>
      </c>
    </row>
    <row r="263" spans="1:4" ht="12.75">
      <c r="A263" s="75">
        <v>4241000000000</v>
      </c>
      <c r="B263" s="93"/>
      <c r="C263" s="36" t="s">
        <v>389</v>
      </c>
      <c r="D263" s="19">
        <f>D264</f>
        <v>765000</v>
      </c>
    </row>
    <row r="264" spans="1:4" ht="12.75">
      <c r="A264" s="75">
        <v>4241800000000</v>
      </c>
      <c r="B264" s="93"/>
      <c r="C264" s="36" t="s">
        <v>388</v>
      </c>
      <c r="D264" s="19">
        <f>D265</f>
        <v>765000</v>
      </c>
    </row>
    <row r="265" spans="1:4" ht="12.75">
      <c r="A265" s="75">
        <v>4241810000000</v>
      </c>
      <c r="B265" s="93"/>
      <c r="C265" s="36" t="s">
        <v>383</v>
      </c>
      <c r="D265" s="19">
        <f>D266+D268</f>
        <v>765000</v>
      </c>
    </row>
    <row r="266" spans="1:4" ht="12.75">
      <c r="A266" s="102">
        <v>4241810200000</v>
      </c>
      <c r="B266" s="103"/>
      <c r="C266" s="37" t="s">
        <v>317</v>
      </c>
      <c r="D266" s="27">
        <f>SUM(D267:D267)</f>
        <v>100000</v>
      </c>
    </row>
    <row r="267" spans="1:4" ht="12.75">
      <c r="A267" s="102">
        <v>4241810210000</v>
      </c>
      <c r="B267" s="103" t="s">
        <v>74</v>
      </c>
      <c r="C267" s="37" t="s">
        <v>318</v>
      </c>
      <c r="D267" s="27">
        <v>100000</v>
      </c>
    </row>
    <row r="268" spans="1:4" ht="12.75">
      <c r="A268" s="102">
        <v>4241810900000</v>
      </c>
      <c r="B268" s="103"/>
      <c r="C268" s="37" t="s">
        <v>319</v>
      </c>
      <c r="D268" s="27">
        <f>SUM(D269:D269)</f>
        <v>665000</v>
      </c>
    </row>
    <row r="269" spans="1:4" ht="12.75">
      <c r="A269" s="102">
        <v>4241810910000</v>
      </c>
      <c r="B269" s="103" t="s">
        <v>43</v>
      </c>
      <c r="C269" s="37" t="s">
        <v>320</v>
      </c>
      <c r="D269" s="27">
        <v>665000</v>
      </c>
    </row>
    <row r="270" spans="1:4" ht="12.75">
      <c r="A270" s="75">
        <v>4242000000000</v>
      </c>
      <c r="B270" s="93"/>
      <c r="C270" s="36" t="s">
        <v>387</v>
      </c>
      <c r="D270" s="19">
        <f>D271</f>
        <v>605000</v>
      </c>
    </row>
    <row r="271" spans="1:4" ht="12.75">
      <c r="A271" s="102">
        <v>4242800000000</v>
      </c>
      <c r="B271" s="103"/>
      <c r="C271" s="37" t="s">
        <v>385</v>
      </c>
      <c r="D271" s="27">
        <f>D272</f>
        <v>605000</v>
      </c>
    </row>
    <row r="272" spans="1:4" ht="12.75">
      <c r="A272" s="102">
        <v>4242810000000</v>
      </c>
      <c r="B272" s="103"/>
      <c r="C272" s="37" t="s">
        <v>384</v>
      </c>
      <c r="D272" s="27">
        <f>D273+D275</f>
        <v>605000</v>
      </c>
    </row>
    <row r="273" spans="1:4" ht="12.75">
      <c r="A273" s="102">
        <v>4242810200000</v>
      </c>
      <c r="B273" s="103"/>
      <c r="C273" s="37" t="s">
        <v>321</v>
      </c>
      <c r="D273" s="27">
        <f>SUM(D274:D274)</f>
        <v>100000</v>
      </c>
    </row>
    <row r="274" spans="1:4" ht="12.75">
      <c r="A274" s="102">
        <v>4242810210000</v>
      </c>
      <c r="B274" s="103" t="s">
        <v>75</v>
      </c>
      <c r="C274" s="37" t="s">
        <v>386</v>
      </c>
      <c r="D274" s="27">
        <v>100000</v>
      </c>
    </row>
    <row r="275" spans="1:4" ht="12.75">
      <c r="A275" s="102">
        <v>4242810900000</v>
      </c>
      <c r="B275" s="103"/>
      <c r="C275" s="37" t="s">
        <v>323</v>
      </c>
      <c r="D275" s="27">
        <f>SUM(D276:D276)</f>
        <v>505000</v>
      </c>
    </row>
    <row r="276" spans="1:4" ht="12.75">
      <c r="A276" s="102">
        <v>4242810910000</v>
      </c>
      <c r="B276" s="103" t="s">
        <v>40</v>
      </c>
      <c r="C276" s="37" t="s">
        <v>324</v>
      </c>
      <c r="D276" s="27">
        <v>505000</v>
      </c>
    </row>
    <row r="277" spans="1:4" ht="12.75">
      <c r="A277" s="102"/>
      <c r="B277" s="103"/>
      <c r="C277" s="37"/>
      <c r="D277" s="27"/>
    </row>
    <row r="278" spans="1:4" ht="12.75">
      <c r="A278" s="104">
        <v>9000000000000</v>
      </c>
      <c r="B278" s="105"/>
      <c r="C278" s="106" t="s">
        <v>509</v>
      </c>
      <c r="D278" s="107">
        <f>D279</f>
        <v>-3663000</v>
      </c>
    </row>
    <row r="279" spans="1:4" ht="12.75">
      <c r="A279" s="75">
        <v>9100000000000</v>
      </c>
      <c r="B279" s="93"/>
      <c r="C279" s="36" t="s">
        <v>325</v>
      </c>
      <c r="D279" s="107">
        <f>D280+D293</f>
        <v>-3663000</v>
      </c>
    </row>
    <row r="280" spans="1:4" ht="12.75">
      <c r="A280" s="75">
        <v>9110000000000</v>
      </c>
      <c r="B280" s="93"/>
      <c r="C280" s="36" t="s">
        <v>326</v>
      </c>
      <c r="D280" s="107">
        <f>D281+D289+D287</f>
        <v>-25000</v>
      </c>
    </row>
    <row r="281" spans="1:4" ht="12.75">
      <c r="A281" s="75">
        <v>9111000000000</v>
      </c>
      <c r="B281" s="93"/>
      <c r="C281" s="36" t="s">
        <v>328</v>
      </c>
      <c r="D281" s="107">
        <f>D282</f>
        <v>-10000</v>
      </c>
    </row>
    <row r="282" spans="1:4" ht="12.75">
      <c r="A282" s="102">
        <v>9111200000000</v>
      </c>
      <c r="B282" s="93"/>
      <c r="C282" s="37" t="s">
        <v>327</v>
      </c>
      <c r="D282" s="112">
        <f>D283</f>
        <v>-10000</v>
      </c>
    </row>
    <row r="283" spans="1:4" ht="12.75">
      <c r="A283" s="102">
        <v>9111800000000</v>
      </c>
      <c r="B283" s="93"/>
      <c r="C283" s="37" t="s">
        <v>344</v>
      </c>
      <c r="D283" s="112">
        <f>D284</f>
        <v>-10000</v>
      </c>
    </row>
    <row r="284" spans="1:4" ht="12.75">
      <c r="A284" s="102">
        <v>9111801000000</v>
      </c>
      <c r="B284" s="93"/>
      <c r="C284" s="37" t="s">
        <v>345</v>
      </c>
      <c r="D284" s="112">
        <f>D285</f>
        <v>-10000</v>
      </c>
    </row>
    <row r="285" spans="1:4" ht="12.75">
      <c r="A285" s="102">
        <v>9111801100000</v>
      </c>
      <c r="B285" s="93"/>
      <c r="C285" s="37" t="s">
        <v>346</v>
      </c>
      <c r="D285" s="27">
        <f>SUM(D286:D286)</f>
        <v>-10000</v>
      </c>
    </row>
    <row r="286" spans="1:4" ht="12.75">
      <c r="A286" s="102">
        <v>9111801110000</v>
      </c>
      <c r="B286" s="103" t="s">
        <v>12</v>
      </c>
      <c r="C286" s="37" t="s">
        <v>390</v>
      </c>
      <c r="D286" s="112">
        <v>-10000</v>
      </c>
    </row>
    <row r="287" spans="1:4" ht="12.75">
      <c r="A287" s="97">
        <v>9112101110000</v>
      </c>
      <c r="B287" s="93"/>
      <c r="C287" s="37" t="s">
        <v>347</v>
      </c>
      <c r="D287" s="27">
        <f>SUM(D288:D288)</f>
        <v>-10000</v>
      </c>
    </row>
    <row r="288" spans="1:4" ht="12.75">
      <c r="A288" s="97">
        <v>9112101110100</v>
      </c>
      <c r="B288" s="103" t="s">
        <v>12</v>
      </c>
      <c r="C288" s="37" t="s">
        <v>506</v>
      </c>
      <c r="D288" s="112">
        <v>-10000</v>
      </c>
    </row>
    <row r="289" spans="1:4" ht="12.75">
      <c r="A289" s="75">
        <v>9112100000000</v>
      </c>
      <c r="B289" s="93"/>
      <c r="C289" s="36" t="s">
        <v>129</v>
      </c>
      <c r="D289" s="107">
        <f>D290</f>
        <v>-5000</v>
      </c>
    </row>
    <row r="290" spans="1:4" ht="12.75">
      <c r="A290" s="102">
        <v>9112100000000</v>
      </c>
      <c r="B290" s="103"/>
      <c r="C290" s="37" t="s">
        <v>130</v>
      </c>
      <c r="D290" s="112">
        <f>D292</f>
        <v>-5000</v>
      </c>
    </row>
    <row r="291" spans="1:4" ht="12.75">
      <c r="A291" s="102">
        <v>9112190000000</v>
      </c>
      <c r="B291" s="103"/>
      <c r="C291" s="37" t="s">
        <v>395</v>
      </c>
      <c r="D291" s="27">
        <f>SUM(D292:D292)</f>
        <v>-5000</v>
      </c>
    </row>
    <row r="292" spans="1:4" ht="12.75">
      <c r="A292" s="102">
        <v>9112199000000</v>
      </c>
      <c r="B292" s="103" t="s">
        <v>12</v>
      </c>
      <c r="C292" s="37" t="s">
        <v>394</v>
      </c>
      <c r="D292" s="112">
        <v>-5000</v>
      </c>
    </row>
    <row r="293" spans="1:4" ht="12.75">
      <c r="A293" s="75">
        <v>9170000000000</v>
      </c>
      <c r="B293" s="93"/>
      <c r="C293" s="36" t="s">
        <v>329</v>
      </c>
      <c r="D293" s="107">
        <f>D294+D303</f>
        <v>-3638000</v>
      </c>
    </row>
    <row r="294" spans="1:4" ht="12.75">
      <c r="A294" s="75">
        <v>9171000000000</v>
      </c>
      <c r="B294" s="93"/>
      <c r="C294" s="36" t="s">
        <v>330</v>
      </c>
      <c r="D294" s="107">
        <f>D295</f>
        <v>-2078000</v>
      </c>
    </row>
    <row r="295" spans="1:4" ht="12.75">
      <c r="A295" s="75">
        <v>9171800000000</v>
      </c>
      <c r="B295" s="201"/>
      <c r="C295" s="106" t="s">
        <v>331</v>
      </c>
      <c r="D295" s="107">
        <f>D296</f>
        <v>-2078000</v>
      </c>
    </row>
    <row r="296" spans="1:4" ht="12.75">
      <c r="A296" s="102">
        <v>9171801000000</v>
      </c>
      <c r="B296" s="108"/>
      <c r="C296" s="111" t="s">
        <v>332</v>
      </c>
      <c r="D296" s="112">
        <f>D297+D299+D301</f>
        <v>-2078000</v>
      </c>
    </row>
    <row r="297" spans="1:4" ht="12.75">
      <c r="A297" s="102">
        <v>9171801100000</v>
      </c>
      <c r="B297" s="108"/>
      <c r="C297" s="111" t="s">
        <v>333</v>
      </c>
      <c r="D297" s="27">
        <f>SUM(D298:D298)</f>
        <v>-2066000</v>
      </c>
    </row>
    <row r="298" spans="1:4" ht="12.75">
      <c r="A298" s="102">
        <v>9171801110000</v>
      </c>
      <c r="B298" s="103" t="s">
        <v>12</v>
      </c>
      <c r="C298" s="111" t="s">
        <v>334</v>
      </c>
      <c r="D298" s="112">
        <f>-(D139*0.2)</f>
        <v>-2066000</v>
      </c>
    </row>
    <row r="299" spans="1:4" ht="12.75">
      <c r="A299" s="102">
        <v>9171801500000</v>
      </c>
      <c r="B299" s="108"/>
      <c r="C299" s="111" t="s">
        <v>335</v>
      </c>
      <c r="D299" s="27">
        <f>SUM(D300:D300)</f>
        <v>-2000</v>
      </c>
    </row>
    <row r="300" spans="1:4" ht="12.75">
      <c r="A300" s="102">
        <v>9171801510000</v>
      </c>
      <c r="B300" s="103" t="s">
        <v>12</v>
      </c>
      <c r="C300" s="111" t="s">
        <v>508</v>
      </c>
      <c r="D300" s="112">
        <f>-(D148*0.2)</f>
        <v>-2000</v>
      </c>
    </row>
    <row r="301" spans="1:4" ht="12.75">
      <c r="A301" s="102">
        <v>9171801610000</v>
      </c>
      <c r="B301" s="108"/>
      <c r="C301" s="111" t="s">
        <v>337</v>
      </c>
      <c r="D301" s="27">
        <f>SUM(D302:D302)</f>
        <v>-10000</v>
      </c>
    </row>
    <row r="302" spans="1:4" ht="12.75">
      <c r="A302" s="102">
        <v>9171801611000</v>
      </c>
      <c r="B302" s="103" t="s">
        <v>12</v>
      </c>
      <c r="C302" s="111" t="s">
        <v>507</v>
      </c>
      <c r="D302" s="112">
        <f>-(D177*0.2)</f>
        <v>-10000</v>
      </c>
    </row>
    <row r="303" spans="1:4" ht="12.75">
      <c r="A303" s="75">
        <v>9172000000000</v>
      </c>
      <c r="B303" s="93"/>
      <c r="C303" s="36" t="s">
        <v>338</v>
      </c>
      <c r="D303" s="107">
        <f>D304</f>
        <v>-1560000</v>
      </c>
    </row>
    <row r="304" spans="1:4" ht="12.75">
      <c r="A304" s="102">
        <v>9172800000000</v>
      </c>
      <c r="B304" s="108"/>
      <c r="C304" s="111" t="s">
        <v>339</v>
      </c>
      <c r="D304" s="112">
        <f>D305</f>
        <v>-1560000</v>
      </c>
    </row>
    <row r="305" spans="1:4" ht="12.75">
      <c r="A305" s="102">
        <v>9172801000000</v>
      </c>
      <c r="B305" s="108"/>
      <c r="C305" s="111" t="s">
        <v>340</v>
      </c>
      <c r="D305" s="112">
        <f>D306+D308+D310</f>
        <v>-1560000</v>
      </c>
    </row>
    <row r="306" spans="1:4" ht="12.75">
      <c r="A306" s="102">
        <v>9172801100000</v>
      </c>
      <c r="B306" s="108"/>
      <c r="C306" s="111" t="s">
        <v>341</v>
      </c>
      <c r="D306" s="27">
        <f>SUM(D307:D307)</f>
        <v>-1440000</v>
      </c>
    </row>
    <row r="307" spans="1:4" ht="12.75">
      <c r="A307" s="102">
        <v>9172801110000</v>
      </c>
      <c r="B307" s="103" t="s">
        <v>12</v>
      </c>
      <c r="C307" s="111" t="s">
        <v>391</v>
      </c>
      <c r="D307" s="112">
        <f>-(D191*0.2)</f>
        <v>-1440000</v>
      </c>
    </row>
    <row r="308" spans="1:4" ht="12.75">
      <c r="A308" s="102">
        <v>9172801200000</v>
      </c>
      <c r="B308" s="108"/>
      <c r="C308" s="111" t="s">
        <v>342</v>
      </c>
      <c r="D308" s="27">
        <f>SUM(D309:D309)</f>
        <v>-100000</v>
      </c>
    </row>
    <row r="309" spans="1:4" ht="12.75">
      <c r="A309" s="102">
        <v>9172801210000</v>
      </c>
      <c r="B309" s="103" t="s">
        <v>12</v>
      </c>
      <c r="C309" s="111" t="s">
        <v>392</v>
      </c>
      <c r="D309" s="112">
        <f>-(D196*0.2)</f>
        <v>-100000</v>
      </c>
    </row>
    <row r="310" spans="1:4" ht="12.75">
      <c r="A310" s="102">
        <v>9172801300000</v>
      </c>
      <c r="B310" s="108"/>
      <c r="C310" s="111" t="s">
        <v>343</v>
      </c>
      <c r="D310" s="27">
        <f>SUM(D311:D311)</f>
        <v>-20000</v>
      </c>
    </row>
    <row r="311" spans="1:4" ht="12.75">
      <c r="A311" s="102">
        <v>9172801310000</v>
      </c>
      <c r="B311" s="103" t="s">
        <v>12</v>
      </c>
      <c r="C311" s="111" t="s">
        <v>393</v>
      </c>
      <c r="D311" s="112">
        <f>-(D201*0.2)</f>
        <v>-20000</v>
      </c>
    </row>
    <row r="312" spans="1:4" ht="13.5" thickBot="1">
      <c r="A312" s="160"/>
      <c r="B312" s="161"/>
      <c r="C312" s="162"/>
      <c r="D312" s="163"/>
    </row>
    <row r="313" spans="1:4" ht="13.5" thickBot="1">
      <c r="A313" s="113"/>
      <c r="B313" s="114"/>
      <c r="C313" s="38" t="s">
        <v>19</v>
      </c>
      <c r="D313" s="30">
        <f>D12+D250+D278</f>
        <v>22885000</v>
      </c>
    </row>
    <row r="314" spans="1:4" ht="12.75">
      <c r="A314" s="74"/>
      <c r="B314" s="115"/>
      <c r="C314" s="116"/>
      <c r="D314" s="117"/>
    </row>
    <row r="315" spans="1:4" ht="12.75">
      <c r="A315" s="104"/>
      <c r="B315" s="105"/>
      <c r="C315" s="106" t="s">
        <v>52</v>
      </c>
      <c r="D315" s="24">
        <f>D316+D317+D318</f>
        <v>4715000</v>
      </c>
    </row>
    <row r="316" spans="1:4" ht="12.75">
      <c r="A316" s="104"/>
      <c r="B316" s="103" t="s">
        <v>60</v>
      </c>
      <c r="C316" s="37" t="s">
        <v>53</v>
      </c>
      <c r="D316" s="23">
        <f>D408</f>
        <v>3500000</v>
      </c>
    </row>
    <row r="317" spans="1:4" ht="12.75">
      <c r="A317" s="118"/>
      <c r="B317" s="94" t="s">
        <v>12</v>
      </c>
      <c r="C317" s="37" t="s">
        <v>127</v>
      </c>
      <c r="D317" s="170">
        <f>D444</f>
        <v>15000</v>
      </c>
    </row>
    <row r="318" spans="1:4" ht="12.75">
      <c r="A318" s="118"/>
      <c r="B318" s="94" t="s">
        <v>12</v>
      </c>
      <c r="C318" s="37" t="s">
        <v>128</v>
      </c>
      <c r="D318" s="170">
        <f>D452</f>
        <v>1200000</v>
      </c>
    </row>
    <row r="319" spans="1:4" ht="13.5" thickBot="1">
      <c r="A319" s="76"/>
      <c r="B319" s="119"/>
      <c r="C319" s="120"/>
      <c r="D319" s="170"/>
    </row>
    <row r="320" spans="1:4" ht="13.5" thickBot="1">
      <c r="A320" s="77"/>
      <c r="B320" s="121"/>
      <c r="C320" s="65" t="s">
        <v>4</v>
      </c>
      <c r="D320" s="64">
        <f>D313-D315</f>
        <v>18170000</v>
      </c>
    </row>
    <row r="321" spans="1:4" ht="12.75">
      <c r="A321" s="126"/>
      <c r="B321" s="127"/>
      <c r="C321" s="128"/>
      <c r="D321" s="60"/>
    </row>
    <row r="322" spans="1:4" ht="12.75">
      <c r="A322" s="143"/>
      <c r="B322" s="138"/>
      <c r="C322" s="48"/>
      <c r="D322" s="502"/>
    </row>
    <row r="323" spans="1:4" ht="12.75">
      <c r="A323" s="66"/>
      <c r="B323" s="94"/>
      <c r="C323" s="62" t="s">
        <v>39</v>
      </c>
      <c r="D323" s="23"/>
    </row>
    <row r="324" spans="1:4" ht="12.75">
      <c r="A324" s="66"/>
      <c r="B324" s="94"/>
      <c r="C324" s="36"/>
      <c r="D324" s="23"/>
    </row>
    <row r="325" spans="1:4" ht="12.75">
      <c r="A325" s="177">
        <v>4100000000000</v>
      </c>
      <c r="B325" s="91"/>
      <c r="C325" s="39" t="s">
        <v>2</v>
      </c>
      <c r="D325" s="18">
        <f>D326+D329+D347</f>
        <v>1570000</v>
      </c>
    </row>
    <row r="326" spans="1:4" ht="12.75">
      <c r="A326" s="97">
        <v>4112000000000</v>
      </c>
      <c r="B326" s="93"/>
      <c r="C326" s="36" t="s">
        <v>7</v>
      </c>
      <c r="D326" s="19">
        <f>D327</f>
        <v>50000</v>
      </c>
    </row>
    <row r="327" spans="1:4" ht="12.75">
      <c r="A327" s="97">
        <v>4112100000000</v>
      </c>
      <c r="B327" s="14"/>
      <c r="C327" s="40" t="s">
        <v>8</v>
      </c>
      <c r="D327" s="27">
        <f>SUM(D328:D328)</f>
        <v>50000</v>
      </c>
    </row>
    <row r="328" spans="1:4" ht="12.75">
      <c r="A328" s="97">
        <v>4112106000000</v>
      </c>
      <c r="B328" s="94" t="s">
        <v>41</v>
      </c>
      <c r="C328" s="40" t="s">
        <v>36</v>
      </c>
      <c r="D328" s="27">
        <v>50000</v>
      </c>
    </row>
    <row r="329" spans="1:4" ht="12.75">
      <c r="A329" s="97">
        <v>4130000000000</v>
      </c>
      <c r="B329" s="91"/>
      <c r="C329" s="39" t="s">
        <v>9</v>
      </c>
      <c r="D329" s="19">
        <f>D330</f>
        <v>75000</v>
      </c>
    </row>
    <row r="330" spans="1:4" ht="12.75">
      <c r="A330" s="97">
        <v>4132000000000</v>
      </c>
      <c r="B330" s="93"/>
      <c r="C330" s="36" t="s">
        <v>199</v>
      </c>
      <c r="D330" s="27">
        <f>D331</f>
        <v>75000</v>
      </c>
    </row>
    <row r="331" spans="1:4" ht="12.75">
      <c r="A331" s="97">
        <v>4132100000000</v>
      </c>
      <c r="B331" s="93"/>
      <c r="C331" s="37" t="s">
        <v>200</v>
      </c>
      <c r="D331" s="27">
        <f>D332</f>
        <v>75000</v>
      </c>
    </row>
    <row r="332" spans="1:4" ht="12.75">
      <c r="A332" s="97">
        <v>4132100100000</v>
      </c>
      <c r="B332" s="14"/>
      <c r="C332" s="37" t="s">
        <v>201</v>
      </c>
      <c r="D332" s="27">
        <f>D333+D345</f>
        <v>75000</v>
      </c>
    </row>
    <row r="333" spans="1:4" ht="12.75">
      <c r="A333" s="97">
        <v>4132100113000</v>
      </c>
      <c r="B333" s="14"/>
      <c r="C333" s="37" t="s">
        <v>202</v>
      </c>
      <c r="D333" s="27">
        <f>SUM(D334:D344)</f>
        <v>68000</v>
      </c>
    </row>
    <row r="334" spans="1:4" ht="12.75">
      <c r="A334" s="97">
        <v>4132100113010</v>
      </c>
      <c r="B334" s="94" t="s">
        <v>64</v>
      </c>
      <c r="C334" s="37" t="s">
        <v>396</v>
      </c>
      <c r="D334" s="129">
        <v>35000</v>
      </c>
    </row>
    <row r="335" spans="1:4" ht="12.75">
      <c r="A335" s="97">
        <v>4132100113020</v>
      </c>
      <c r="B335" s="94" t="s">
        <v>107</v>
      </c>
      <c r="C335" s="37" t="s">
        <v>397</v>
      </c>
      <c r="D335" s="129">
        <v>5000</v>
      </c>
    </row>
    <row r="336" spans="1:4" ht="12.75">
      <c r="A336" s="97">
        <v>4132100113030</v>
      </c>
      <c r="B336" s="94" t="s">
        <v>66</v>
      </c>
      <c r="C336" s="37" t="s">
        <v>430</v>
      </c>
      <c r="D336" s="129">
        <v>2000</v>
      </c>
    </row>
    <row r="337" spans="1:4" ht="12.75">
      <c r="A337" s="97">
        <v>4132100113040</v>
      </c>
      <c r="B337" s="94" t="s">
        <v>65</v>
      </c>
      <c r="C337" s="37" t="s">
        <v>398</v>
      </c>
      <c r="D337" s="129">
        <v>3000</v>
      </c>
    </row>
    <row r="338" spans="1:4" ht="12.75">
      <c r="A338" s="97">
        <v>4132100113050</v>
      </c>
      <c r="B338" s="94" t="s">
        <v>67</v>
      </c>
      <c r="C338" s="37" t="s">
        <v>399</v>
      </c>
      <c r="D338" s="129">
        <v>5000</v>
      </c>
    </row>
    <row r="339" spans="1:4" ht="12.75">
      <c r="A339" s="97">
        <v>4132100113060</v>
      </c>
      <c r="B339" s="103" t="s">
        <v>108</v>
      </c>
      <c r="C339" s="37" t="s">
        <v>403</v>
      </c>
      <c r="D339" s="129">
        <v>3000</v>
      </c>
    </row>
    <row r="340" spans="1:4" ht="12.75">
      <c r="A340" s="97">
        <v>4132100113070</v>
      </c>
      <c r="B340" s="94" t="s">
        <v>79</v>
      </c>
      <c r="C340" s="37" t="s">
        <v>400</v>
      </c>
      <c r="D340" s="129">
        <v>1000</v>
      </c>
    </row>
    <row r="341" spans="1:4" ht="12.75">
      <c r="A341" s="97">
        <v>4132100113080</v>
      </c>
      <c r="B341" s="140" t="s">
        <v>406</v>
      </c>
      <c r="C341" s="37" t="s">
        <v>404</v>
      </c>
      <c r="D341" s="129">
        <v>1000</v>
      </c>
    </row>
    <row r="342" spans="1:4" ht="12.75">
      <c r="A342" s="97">
        <v>4132100113090</v>
      </c>
      <c r="B342" s="140" t="s">
        <v>81</v>
      </c>
      <c r="C342" s="37" t="s">
        <v>405</v>
      </c>
      <c r="D342" s="129">
        <v>3000</v>
      </c>
    </row>
    <row r="343" spans="1:4" ht="12.75">
      <c r="A343" s="97">
        <v>4132100113010</v>
      </c>
      <c r="B343" s="103" t="s">
        <v>77</v>
      </c>
      <c r="C343" s="37" t="s">
        <v>401</v>
      </c>
      <c r="D343" s="129">
        <v>5000</v>
      </c>
    </row>
    <row r="344" spans="1:4" ht="12.75">
      <c r="A344" s="97">
        <v>4132100113011</v>
      </c>
      <c r="B344" s="103" t="s">
        <v>78</v>
      </c>
      <c r="C344" s="37" t="s">
        <v>402</v>
      </c>
      <c r="D344" s="129">
        <v>5000</v>
      </c>
    </row>
    <row r="345" spans="1:4" ht="12.75">
      <c r="A345" s="97">
        <v>4132100114000</v>
      </c>
      <c r="B345" s="14"/>
      <c r="C345" s="37" t="s">
        <v>216</v>
      </c>
      <c r="D345" s="27">
        <f>SUM(D346:D346)</f>
        <v>7000</v>
      </c>
    </row>
    <row r="346" spans="1:4" ht="12.75">
      <c r="A346" s="97">
        <v>4132100114010</v>
      </c>
      <c r="B346" s="94" t="s">
        <v>41</v>
      </c>
      <c r="C346" s="37" t="s">
        <v>407</v>
      </c>
      <c r="D346" s="27">
        <v>7000</v>
      </c>
    </row>
    <row r="347" spans="1:4" ht="12.75">
      <c r="A347" s="97">
        <v>4170000000000</v>
      </c>
      <c r="B347" s="91"/>
      <c r="C347" s="36" t="s">
        <v>10</v>
      </c>
      <c r="D347" s="18">
        <f>D348+D375</f>
        <v>1445000</v>
      </c>
    </row>
    <row r="348" spans="1:4" ht="12.75">
      <c r="A348" s="75">
        <v>4171000000000</v>
      </c>
      <c r="B348" s="93"/>
      <c r="C348" s="36" t="s">
        <v>363</v>
      </c>
      <c r="D348" s="19">
        <f>D349+D368</f>
        <v>1425000</v>
      </c>
    </row>
    <row r="349" spans="1:4" ht="12.75">
      <c r="A349" s="75">
        <v>4171800000000</v>
      </c>
      <c r="B349" s="91"/>
      <c r="C349" s="36" t="s">
        <v>362</v>
      </c>
      <c r="D349" s="18">
        <f>D350</f>
        <v>1275000</v>
      </c>
    </row>
    <row r="350" spans="1:4" ht="12.75">
      <c r="A350" s="75">
        <v>4171801000000</v>
      </c>
      <c r="B350" s="93"/>
      <c r="C350" s="36" t="s">
        <v>361</v>
      </c>
      <c r="D350" s="18">
        <f>D351</f>
        <v>1275000</v>
      </c>
    </row>
    <row r="351" spans="1:4" ht="12.75">
      <c r="A351" s="75">
        <v>4171803000000</v>
      </c>
      <c r="B351" s="91"/>
      <c r="C351" s="36" t="s">
        <v>412</v>
      </c>
      <c r="D351" s="18">
        <f>D352</f>
        <v>1275000</v>
      </c>
    </row>
    <row r="352" spans="1:4" ht="12.75">
      <c r="A352" s="66">
        <v>4171803100000</v>
      </c>
      <c r="B352" s="101"/>
      <c r="C352" s="37" t="s">
        <v>412</v>
      </c>
      <c r="D352" s="26">
        <f>D353</f>
        <v>1275000</v>
      </c>
    </row>
    <row r="353" spans="1:4" ht="12.75">
      <c r="A353" s="66">
        <v>4171803110000</v>
      </c>
      <c r="B353" s="101"/>
      <c r="C353" s="37" t="s">
        <v>422</v>
      </c>
      <c r="D353" s="27">
        <f>SUM(D354:D367)</f>
        <v>1275000</v>
      </c>
    </row>
    <row r="354" spans="1:4" ht="12.75">
      <c r="A354" s="66">
        <v>4171803110100</v>
      </c>
      <c r="B354" s="94" t="s">
        <v>64</v>
      </c>
      <c r="C354" s="37" t="s">
        <v>413</v>
      </c>
      <c r="D354" s="129">
        <v>370000</v>
      </c>
    </row>
    <row r="355" spans="1:4" ht="12.75">
      <c r="A355" s="66">
        <v>4171803110200</v>
      </c>
      <c r="B355" s="94" t="s">
        <v>64</v>
      </c>
      <c r="C355" s="37" t="s">
        <v>487</v>
      </c>
      <c r="D355" s="129">
        <v>200000</v>
      </c>
    </row>
    <row r="356" spans="1:4" ht="12.75">
      <c r="A356" s="66">
        <v>4171803110300</v>
      </c>
      <c r="B356" s="94" t="s">
        <v>64</v>
      </c>
      <c r="C356" s="37" t="s">
        <v>428</v>
      </c>
      <c r="D356" s="169">
        <v>200000</v>
      </c>
    </row>
    <row r="357" spans="1:4" ht="12.75">
      <c r="A357" s="66">
        <v>4171803110400</v>
      </c>
      <c r="B357" s="94" t="s">
        <v>64</v>
      </c>
      <c r="C357" s="37" t="s">
        <v>414</v>
      </c>
      <c r="D357" s="169">
        <v>40000</v>
      </c>
    </row>
    <row r="358" spans="1:4" ht="12.75">
      <c r="A358" s="66">
        <v>4171803110500</v>
      </c>
      <c r="B358" s="94" t="s">
        <v>64</v>
      </c>
      <c r="C358" s="37" t="s">
        <v>415</v>
      </c>
      <c r="D358" s="169">
        <v>110000</v>
      </c>
    </row>
    <row r="359" spans="1:4" ht="12.75">
      <c r="A359" s="66">
        <v>4171803110600</v>
      </c>
      <c r="B359" s="94" t="s">
        <v>64</v>
      </c>
      <c r="C359" s="37" t="s">
        <v>416</v>
      </c>
      <c r="D359" s="169">
        <v>30000</v>
      </c>
    </row>
    <row r="360" spans="1:4" ht="12.75">
      <c r="A360" s="66">
        <v>4171803110700</v>
      </c>
      <c r="B360" s="94" t="s">
        <v>64</v>
      </c>
      <c r="C360" s="37" t="s">
        <v>429</v>
      </c>
      <c r="D360" s="169">
        <v>15000</v>
      </c>
    </row>
    <row r="361" spans="1:4" ht="12.75">
      <c r="A361" s="66">
        <v>4171803110800</v>
      </c>
      <c r="B361" s="94" t="s">
        <v>64</v>
      </c>
      <c r="C361" s="37" t="s">
        <v>419</v>
      </c>
      <c r="D361" s="23">
        <v>40000</v>
      </c>
    </row>
    <row r="362" spans="1:4" ht="12.75">
      <c r="A362" s="66">
        <v>4171803110900</v>
      </c>
      <c r="B362" s="94" t="s">
        <v>64</v>
      </c>
      <c r="C362" s="37" t="s">
        <v>433</v>
      </c>
      <c r="D362" s="23">
        <v>10000</v>
      </c>
    </row>
    <row r="363" spans="1:4" ht="12.75">
      <c r="A363" s="66">
        <v>4171803111000</v>
      </c>
      <c r="B363" s="94" t="s">
        <v>107</v>
      </c>
      <c r="C363" s="37" t="s">
        <v>431</v>
      </c>
      <c r="D363" s="169">
        <v>60000</v>
      </c>
    </row>
    <row r="364" spans="1:4" ht="12.75">
      <c r="A364" s="66">
        <v>4171803111100</v>
      </c>
      <c r="B364" s="94" t="s">
        <v>66</v>
      </c>
      <c r="C364" s="37" t="s">
        <v>417</v>
      </c>
      <c r="D364" s="169">
        <v>60000</v>
      </c>
    </row>
    <row r="365" spans="1:4" ht="12.75">
      <c r="A365" s="66">
        <v>4171803111200</v>
      </c>
      <c r="B365" s="94" t="s">
        <v>66</v>
      </c>
      <c r="C365" s="37" t="s">
        <v>434</v>
      </c>
      <c r="D365" s="169">
        <v>40000</v>
      </c>
    </row>
    <row r="366" spans="1:4" ht="12.75">
      <c r="A366" s="66">
        <v>4171803111300</v>
      </c>
      <c r="B366" s="94" t="s">
        <v>65</v>
      </c>
      <c r="C366" s="37" t="s">
        <v>418</v>
      </c>
      <c r="D366" s="169">
        <v>40000</v>
      </c>
    </row>
    <row r="367" spans="1:4" ht="12.75">
      <c r="A367" s="66">
        <v>4171803111400</v>
      </c>
      <c r="B367" s="94" t="s">
        <v>79</v>
      </c>
      <c r="C367" s="37" t="s">
        <v>420</v>
      </c>
      <c r="D367" s="169">
        <v>60000</v>
      </c>
    </row>
    <row r="368" spans="1:4" ht="12.75">
      <c r="A368" s="75">
        <v>4172803000000</v>
      </c>
      <c r="B368" s="93"/>
      <c r="C368" s="197" t="s">
        <v>421</v>
      </c>
      <c r="D368" s="18">
        <f>D369</f>
        <v>150000</v>
      </c>
    </row>
    <row r="369" spans="1:4" ht="12.75">
      <c r="A369" s="102">
        <v>4172803100000</v>
      </c>
      <c r="B369" s="94"/>
      <c r="C369" s="125" t="s">
        <v>426</v>
      </c>
      <c r="D369" s="23">
        <f>D370</f>
        <v>150000</v>
      </c>
    </row>
    <row r="370" spans="1:4" ht="12.75">
      <c r="A370" s="102">
        <v>4172803110000</v>
      </c>
      <c r="B370" s="94"/>
      <c r="C370" s="125" t="s">
        <v>425</v>
      </c>
      <c r="D370" s="23">
        <f>SUM(D371:D374)</f>
        <v>150000</v>
      </c>
    </row>
    <row r="371" spans="1:4" ht="12.75">
      <c r="A371" s="102">
        <v>4172803110100</v>
      </c>
      <c r="B371" s="103" t="s">
        <v>108</v>
      </c>
      <c r="C371" s="37" t="s">
        <v>427</v>
      </c>
      <c r="D371" s="169">
        <v>40000</v>
      </c>
    </row>
    <row r="372" spans="1:4" ht="12.75">
      <c r="A372" s="102">
        <v>4172803110200</v>
      </c>
      <c r="B372" s="94" t="s">
        <v>67</v>
      </c>
      <c r="C372" s="37" t="s">
        <v>423</v>
      </c>
      <c r="D372" s="169">
        <v>80000</v>
      </c>
    </row>
    <row r="373" spans="1:4" ht="12.75">
      <c r="A373" s="102">
        <v>4172803110300</v>
      </c>
      <c r="B373" s="94" t="s">
        <v>107</v>
      </c>
      <c r="C373" s="37" t="s">
        <v>432</v>
      </c>
      <c r="D373" s="169">
        <v>20000</v>
      </c>
    </row>
    <row r="374" spans="1:4" ht="12.75">
      <c r="A374" s="102">
        <v>4172803110400</v>
      </c>
      <c r="B374" s="140" t="s">
        <v>406</v>
      </c>
      <c r="C374" s="37" t="s">
        <v>424</v>
      </c>
      <c r="D374" s="169">
        <v>10000</v>
      </c>
    </row>
    <row r="375" spans="1:4" ht="12.75">
      <c r="A375" s="75">
        <v>4190000000000</v>
      </c>
      <c r="B375" s="93"/>
      <c r="C375" s="36" t="s">
        <v>482</v>
      </c>
      <c r="D375" s="24">
        <f>D376+D381</f>
        <v>20000</v>
      </c>
    </row>
    <row r="376" spans="1:4" ht="12.75">
      <c r="A376" s="97">
        <v>4192000000000</v>
      </c>
      <c r="B376" s="127"/>
      <c r="C376" s="128" t="s">
        <v>293</v>
      </c>
      <c r="D376" s="19">
        <f>D377</f>
        <v>15000</v>
      </c>
    </row>
    <row r="377" spans="1:4" ht="12.75">
      <c r="A377" s="97">
        <v>4192100000000</v>
      </c>
      <c r="B377" s="127"/>
      <c r="C377" s="128" t="s">
        <v>294</v>
      </c>
      <c r="D377" s="19">
        <f>D378</f>
        <v>15000</v>
      </c>
    </row>
    <row r="378" spans="1:4" ht="12.75">
      <c r="A378" s="176">
        <v>4192130000000</v>
      </c>
      <c r="B378" s="140"/>
      <c r="C378" s="158" t="s">
        <v>295</v>
      </c>
      <c r="D378" s="27">
        <f>D379</f>
        <v>15000</v>
      </c>
    </row>
    <row r="379" spans="1:4" ht="12.75">
      <c r="A379" s="176">
        <v>4192131000000</v>
      </c>
      <c r="B379" s="140"/>
      <c r="C379" s="158" t="s">
        <v>296</v>
      </c>
      <c r="D379" s="27">
        <f>SUM(D380:D380)</f>
        <v>15000</v>
      </c>
    </row>
    <row r="380" spans="1:4" ht="12.75">
      <c r="A380" s="176">
        <v>4192131100000</v>
      </c>
      <c r="B380" s="140" t="s">
        <v>41</v>
      </c>
      <c r="C380" s="158" t="s">
        <v>297</v>
      </c>
      <c r="D380" s="27">
        <v>15000</v>
      </c>
    </row>
    <row r="381" spans="1:4" ht="12.75">
      <c r="A381" s="97">
        <v>4199000000000</v>
      </c>
      <c r="B381" s="94"/>
      <c r="C381" s="37" t="s">
        <v>305</v>
      </c>
      <c r="D381" s="27">
        <f>D382</f>
        <v>5000</v>
      </c>
    </row>
    <row r="382" spans="1:4" ht="12.75">
      <c r="A382" s="97">
        <v>4199099100000</v>
      </c>
      <c r="B382" s="94"/>
      <c r="C382" s="37" t="s">
        <v>306</v>
      </c>
      <c r="D382" s="27">
        <f>SUM(D383:D383)</f>
        <v>5000</v>
      </c>
    </row>
    <row r="383" spans="1:4" ht="12.75">
      <c r="A383" s="97">
        <v>4199099110000</v>
      </c>
      <c r="B383" s="140" t="s">
        <v>41</v>
      </c>
      <c r="C383" s="37" t="s">
        <v>307</v>
      </c>
      <c r="D383" s="23">
        <v>5000</v>
      </c>
    </row>
    <row r="384" spans="1:4" ht="12.75">
      <c r="A384" s="66"/>
      <c r="B384" s="94"/>
      <c r="C384" s="40"/>
      <c r="D384" s="503"/>
    </row>
    <row r="385" spans="1:4" ht="12.75">
      <c r="A385" s="75">
        <v>4200000000000</v>
      </c>
      <c r="B385" s="93"/>
      <c r="C385" s="36" t="s">
        <v>34</v>
      </c>
      <c r="D385" s="19">
        <f>D386+D392</f>
        <v>430000</v>
      </c>
    </row>
    <row r="386" spans="1:4" ht="12.75">
      <c r="A386" s="75">
        <v>4220000000000</v>
      </c>
      <c r="B386" s="93"/>
      <c r="C386" s="36" t="s">
        <v>33</v>
      </c>
      <c r="D386" s="19">
        <f>D387</f>
        <v>30000</v>
      </c>
    </row>
    <row r="387" spans="1:4" ht="12.75">
      <c r="A387" s="75">
        <v>4221000000000</v>
      </c>
      <c r="B387" s="93"/>
      <c r="C387" s="36" t="s">
        <v>35</v>
      </c>
      <c r="D387" s="19">
        <f>D388</f>
        <v>30000</v>
      </c>
    </row>
    <row r="388" spans="1:4" ht="12.75">
      <c r="A388" s="102">
        <v>4221100000000</v>
      </c>
      <c r="B388" s="93"/>
      <c r="C388" s="36" t="s">
        <v>308</v>
      </c>
      <c r="D388" s="27">
        <f>D389</f>
        <v>30000</v>
      </c>
    </row>
    <row r="389" spans="1:4" ht="12.75">
      <c r="A389" s="102">
        <v>4221100100000</v>
      </c>
      <c r="B389" s="93"/>
      <c r="C389" s="37" t="s">
        <v>309</v>
      </c>
      <c r="D389" s="27">
        <f>D390</f>
        <v>30000</v>
      </c>
    </row>
    <row r="390" spans="1:4" ht="12.75">
      <c r="A390" s="102">
        <v>4221100110000</v>
      </c>
      <c r="B390" s="93"/>
      <c r="C390" s="37" t="s">
        <v>310</v>
      </c>
      <c r="D390" s="27">
        <f>SUM(D391:D391)</f>
        <v>30000</v>
      </c>
    </row>
    <row r="391" spans="1:4" ht="12.75">
      <c r="A391" s="102">
        <v>4221100102000</v>
      </c>
      <c r="B391" s="103" t="s">
        <v>81</v>
      </c>
      <c r="C391" s="37" t="s">
        <v>311</v>
      </c>
      <c r="D391" s="27">
        <v>30000</v>
      </c>
    </row>
    <row r="392" spans="1:4" ht="12.75">
      <c r="A392" s="75">
        <v>4240000000000</v>
      </c>
      <c r="B392" s="93"/>
      <c r="C392" s="36" t="s">
        <v>44</v>
      </c>
      <c r="D392" s="19">
        <f>D393+D401</f>
        <v>400000</v>
      </c>
    </row>
    <row r="393" spans="1:4" ht="12.75">
      <c r="A393" s="102">
        <v>4241000000000</v>
      </c>
      <c r="B393" s="103"/>
      <c r="C393" s="37" t="s">
        <v>389</v>
      </c>
      <c r="D393" s="27">
        <f>D394</f>
        <v>300000</v>
      </c>
    </row>
    <row r="394" spans="1:4" ht="12.75">
      <c r="A394" s="102">
        <v>4241800000000</v>
      </c>
      <c r="B394" s="103"/>
      <c r="C394" s="37" t="s">
        <v>388</v>
      </c>
      <c r="D394" s="27">
        <f>D395+D398</f>
        <v>300000</v>
      </c>
    </row>
    <row r="395" spans="1:4" ht="12.75">
      <c r="A395" s="102">
        <v>4241803000000</v>
      </c>
      <c r="B395" s="103"/>
      <c r="C395" s="37" t="s">
        <v>409</v>
      </c>
      <c r="D395" s="27">
        <f>D396</f>
        <v>200000</v>
      </c>
    </row>
    <row r="396" spans="1:4" ht="12.75">
      <c r="A396" s="102">
        <v>4241803100000</v>
      </c>
      <c r="B396" s="103"/>
      <c r="C396" s="37" t="s">
        <v>313</v>
      </c>
      <c r="D396" s="27">
        <f>SUM(D397:D397)</f>
        <v>200000</v>
      </c>
    </row>
    <row r="397" spans="1:4" ht="12.75">
      <c r="A397" s="102">
        <v>4241803110000</v>
      </c>
      <c r="B397" s="103" t="s">
        <v>77</v>
      </c>
      <c r="C397" s="37" t="s">
        <v>314</v>
      </c>
      <c r="D397" s="27">
        <v>200000</v>
      </c>
    </row>
    <row r="398" spans="1:4" ht="12.75">
      <c r="A398" s="102">
        <v>4241810000000</v>
      </c>
      <c r="B398" s="103"/>
      <c r="C398" s="37" t="s">
        <v>410</v>
      </c>
      <c r="D398" s="27">
        <f>D399</f>
        <v>100000</v>
      </c>
    </row>
    <row r="399" spans="1:4" ht="12.75">
      <c r="A399" s="102">
        <v>4241810100000</v>
      </c>
      <c r="B399" s="103"/>
      <c r="C399" s="37" t="s">
        <v>315</v>
      </c>
      <c r="D399" s="27">
        <f>SUM(D400:D400)</f>
        <v>100000</v>
      </c>
    </row>
    <row r="400" spans="1:4" ht="12.75">
      <c r="A400" s="102">
        <v>4241810110000</v>
      </c>
      <c r="B400" s="103" t="s">
        <v>77</v>
      </c>
      <c r="C400" s="37" t="s">
        <v>316</v>
      </c>
      <c r="D400" s="27">
        <v>100000</v>
      </c>
    </row>
    <row r="401" spans="1:4" ht="12.75">
      <c r="A401" s="102">
        <v>4242000000000</v>
      </c>
      <c r="B401" s="103"/>
      <c r="C401" s="37" t="s">
        <v>387</v>
      </c>
      <c r="D401" s="27">
        <f>D402</f>
        <v>100000</v>
      </c>
    </row>
    <row r="402" spans="1:4" ht="12.75">
      <c r="A402" s="102">
        <v>4242810000000</v>
      </c>
      <c r="B402" s="103"/>
      <c r="C402" s="37" t="s">
        <v>411</v>
      </c>
      <c r="D402" s="27">
        <f>D403</f>
        <v>100000</v>
      </c>
    </row>
    <row r="403" spans="1:4" ht="12.75">
      <c r="A403" s="102">
        <v>4242810100000</v>
      </c>
      <c r="B403" s="103"/>
      <c r="C403" s="37" t="s">
        <v>322</v>
      </c>
      <c r="D403" s="27">
        <f>SUM(D404:D404)</f>
        <v>100000</v>
      </c>
    </row>
    <row r="404" spans="1:4" ht="12.75">
      <c r="A404" s="102">
        <v>4242810110000</v>
      </c>
      <c r="B404" s="103" t="s">
        <v>78</v>
      </c>
      <c r="C404" s="37" t="s">
        <v>408</v>
      </c>
      <c r="D404" s="27">
        <v>100000</v>
      </c>
    </row>
    <row r="405" spans="1:4" ht="13.5" thickBot="1">
      <c r="A405" s="144"/>
      <c r="B405" s="139"/>
      <c r="C405" s="157"/>
      <c r="D405" s="42"/>
    </row>
    <row r="406" spans="1:4" ht="13.5" thickBot="1">
      <c r="A406" s="113"/>
      <c r="B406" s="114"/>
      <c r="C406" s="38" t="s">
        <v>19</v>
      </c>
      <c r="D406" s="44">
        <f>D325+D385</f>
        <v>2000000</v>
      </c>
    </row>
    <row r="407" spans="1:4" ht="12.75">
      <c r="A407" s="145"/>
      <c r="B407" s="140"/>
      <c r="C407" s="158"/>
      <c r="D407" s="43"/>
    </row>
    <row r="408" spans="1:4" ht="12.75">
      <c r="A408" s="104"/>
      <c r="B408" s="105"/>
      <c r="C408" s="106" t="s">
        <v>42</v>
      </c>
      <c r="D408" s="107">
        <f>D409</f>
        <v>3500000</v>
      </c>
    </row>
    <row r="409" spans="1:4" ht="12.75">
      <c r="A409" s="109"/>
      <c r="B409" s="110" t="s">
        <v>60</v>
      </c>
      <c r="C409" s="111" t="s">
        <v>46</v>
      </c>
      <c r="D409" s="112">
        <v>3500000</v>
      </c>
    </row>
    <row r="410" spans="1:4" ht="13.5" thickBot="1">
      <c r="A410" s="146"/>
      <c r="B410" s="141"/>
      <c r="C410" s="41"/>
      <c r="D410" s="504"/>
    </row>
    <row r="411" spans="1:4" ht="13.5" thickBot="1">
      <c r="A411" s="73"/>
      <c r="B411" s="142"/>
      <c r="C411" s="63" t="s">
        <v>4</v>
      </c>
      <c r="D411" s="64">
        <f>D406+D408</f>
        <v>5500000</v>
      </c>
    </row>
    <row r="412" spans="1:4" ht="12.75">
      <c r="A412" s="147"/>
      <c r="B412" s="115"/>
      <c r="C412" s="21"/>
      <c r="D412" s="35"/>
    </row>
    <row r="413" spans="1:4" ht="12.75">
      <c r="A413" s="68"/>
      <c r="B413" s="167"/>
      <c r="C413" s="166"/>
      <c r="D413" s="173"/>
    </row>
    <row r="414" spans="1:4" ht="12.75">
      <c r="A414" s="92"/>
      <c r="B414" s="93"/>
      <c r="C414" s="62" t="s">
        <v>114</v>
      </c>
      <c r="D414" s="19"/>
    </row>
    <row r="415" spans="1:4" ht="12.75">
      <c r="A415" s="92"/>
      <c r="B415" s="93"/>
      <c r="C415" s="39"/>
      <c r="D415" s="19"/>
    </row>
    <row r="416" spans="1:4" ht="12.75">
      <c r="A416" s="90" t="s">
        <v>1</v>
      </c>
      <c r="B416" s="91"/>
      <c r="C416" s="39" t="s">
        <v>2</v>
      </c>
      <c r="D416" s="18">
        <f>D417+D423+D428</f>
        <v>205000</v>
      </c>
    </row>
    <row r="417" spans="1:4" ht="12.75">
      <c r="A417" s="97">
        <v>4130000000000</v>
      </c>
      <c r="B417" s="91"/>
      <c r="C417" s="39" t="s">
        <v>9</v>
      </c>
      <c r="D417" s="19">
        <f>D418</f>
        <v>5000</v>
      </c>
    </row>
    <row r="418" spans="1:4" ht="12.75">
      <c r="A418" s="97">
        <v>4132000000000</v>
      </c>
      <c r="B418" s="93"/>
      <c r="C418" s="36" t="s">
        <v>199</v>
      </c>
      <c r="D418" s="19">
        <f>D419</f>
        <v>5000</v>
      </c>
    </row>
    <row r="419" spans="1:4" ht="12.75">
      <c r="A419" s="97">
        <v>4132100000000</v>
      </c>
      <c r="B419" s="93"/>
      <c r="C419" s="37" t="s">
        <v>200</v>
      </c>
      <c r="D419" s="27">
        <f>D420</f>
        <v>5000</v>
      </c>
    </row>
    <row r="420" spans="1:4" ht="12.75">
      <c r="A420" s="97">
        <v>4132100110000</v>
      </c>
      <c r="B420" s="14"/>
      <c r="C420" s="37" t="s">
        <v>201</v>
      </c>
      <c r="D420" s="27">
        <f>D421</f>
        <v>5000</v>
      </c>
    </row>
    <row r="421" spans="1:4" ht="12.75">
      <c r="A421" s="97">
        <v>4132100115000</v>
      </c>
      <c r="B421" s="14"/>
      <c r="C421" s="37" t="s">
        <v>216</v>
      </c>
      <c r="D421" s="27">
        <f>SUM(D422:D422)</f>
        <v>5000</v>
      </c>
    </row>
    <row r="422" spans="1:4" ht="12.75">
      <c r="A422" s="97">
        <v>4132100115010</v>
      </c>
      <c r="B422" s="94" t="s">
        <v>41</v>
      </c>
      <c r="C422" s="37" t="s">
        <v>407</v>
      </c>
      <c r="D422" s="27">
        <v>5000</v>
      </c>
    </row>
    <row r="423" spans="1:4" ht="12.75">
      <c r="A423" s="177">
        <v>4160000000000</v>
      </c>
      <c r="B423" s="94"/>
      <c r="C423" s="39" t="s">
        <v>253</v>
      </c>
      <c r="D423" s="19">
        <f>D424</f>
        <v>195000</v>
      </c>
    </row>
    <row r="424" spans="1:4" ht="12.75">
      <c r="A424" s="177">
        <v>4161000000000</v>
      </c>
      <c r="B424" s="93"/>
      <c r="C424" s="36" t="s">
        <v>254</v>
      </c>
      <c r="D424" s="27">
        <f>D425</f>
        <v>195000</v>
      </c>
    </row>
    <row r="425" spans="1:4" ht="12.75">
      <c r="A425" s="97">
        <v>4161001100000</v>
      </c>
      <c r="B425" s="93"/>
      <c r="C425" s="37" t="s">
        <v>496</v>
      </c>
      <c r="D425" s="27">
        <f>D426</f>
        <v>195000</v>
      </c>
    </row>
    <row r="426" spans="1:4" ht="12.75">
      <c r="A426" s="97">
        <v>4161001110000</v>
      </c>
      <c r="B426" s="93"/>
      <c r="C426" s="37" t="s">
        <v>495</v>
      </c>
      <c r="D426" s="27">
        <f>SUM(D427:D427)</f>
        <v>195000</v>
      </c>
    </row>
    <row r="427" spans="1:4" ht="12.75">
      <c r="A427" s="97">
        <v>4161001110100</v>
      </c>
      <c r="B427" s="94" t="s">
        <v>41</v>
      </c>
      <c r="C427" s="37" t="s">
        <v>556</v>
      </c>
      <c r="D427" s="27">
        <v>195000</v>
      </c>
    </row>
    <row r="428" spans="1:4" ht="12.75">
      <c r="A428" s="75">
        <v>4190000000000</v>
      </c>
      <c r="B428" s="93"/>
      <c r="C428" s="36" t="s">
        <v>482</v>
      </c>
      <c r="D428" s="19">
        <f>D429</f>
        <v>5000</v>
      </c>
    </row>
    <row r="429" spans="1:4" ht="12.75">
      <c r="A429" s="177">
        <v>4199000000000</v>
      </c>
      <c r="B429" s="94"/>
      <c r="C429" s="37" t="s">
        <v>305</v>
      </c>
      <c r="D429" s="27">
        <f>D430</f>
        <v>5000</v>
      </c>
    </row>
    <row r="430" spans="1:4" ht="12.75">
      <c r="A430" s="97">
        <v>4199099100000</v>
      </c>
      <c r="B430" s="94"/>
      <c r="C430" s="37" t="s">
        <v>306</v>
      </c>
      <c r="D430" s="27">
        <f>SUM(D431:D431)</f>
        <v>5000</v>
      </c>
    </row>
    <row r="431" spans="1:4" ht="12.75">
      <c r="A431" s="97">
        <v>4199099110000</v>
      </c>
      <c r="B431" s="103" t="s">
        <v>41</v>
      </c>
      <c r="C431" s="37" t="s">
        <v>307</v>
      </c>
      <c r="D431" s="23">
        <v>5000</v>
      </c>
    </row>
    <row r="432" spans="1:4" ht="12.75">
      <c r="A432" s="66"/>
      <c r="B432" s="94"/>
      <c r="C432" s="40"/>
      <c r="D432" s="169"/>
    </row>
    <row r="433" spans="1:4" ht="12.75">
      <c r="A433" s="69" t="s">
        <v>3</v>
      </c>
      <c r="B433" s="91"/>
      <c r="C433" s="39" t="s">
        <v>118</v>
      </c>
      <c r="D433" s="18">
        <f>D434+D436</f>
        <v>30000</v>
      </c>
    </row>
    <row r="434" spans="1:4" ht="12.75">
      <c r="A434" s="75" t="s">
        <v>119</v>
      </c>
      <c r="B434" s="93"/>
      <c r="C434" s="36" t="s">
        <v>120</v>
      </c>
      <c r="D434" s="19">
        <f>D435</f>
        <v>10000</v>
      </c>
    </row>
    <row r="435" spans="1:4" ht="12.75">
      <c r="A435" s="66" t="s">
        <v>121</v>
      </c>
      <c r="B435" s="94" t="s">
        <v>117</v>
      </c>
      <c r="C435" s="40" t="s">
        <v>122</v>
      </c>
      <c r="D435" s="129">
        <v>10000</v>
      </c>
    </row>
    <row r="436" spans="1:4" ht="12.75">
      <c r="A436" s="75">
        <v>247000000000</v>
      </c>
      <c r="B436" s="93"/>
      <c r="C436" s="36" t="s">
        <v>45</v>
      </c>
      <c r="D436" s="19">
        <f>D437+D439</f>
        <v>20000</v>
      </c>
    </row>
    <row r="437" spans="1:4" ht="12.75">
      <c r="A437" s="102">
        <v>247100000000</v>
      </c>
      <c r="B437" s="103"/>
      <c r="C437" s="37" t="s">
        <v>123</v>
      </c>
      <c r="D437" s="27">
        <f>D438</f>
        <v>10000</v>
      </c>
    </row>
    <row r="438" spans="1:4" ht="12.75">
      <c r="A438" s="102">
        <v>247199000000</v>
      </c>
      <c r="B438" s="103" t="s">
        <v>115</v>
      </c>
      <c r="C438" s="37" t="s">
        <v>124</v>
      </c>
      <c r="D438" s="129">
        <v>10000</v>
      </c>
    </row>
    <row r="439" spans="1:4" ht="12.75">
      <c r="A439" s="102">
        <v>247200000000</v>
      </c>
      <c r="B439" s="103"/>
      <c r="C439" s="37" t="s">
        <v>125</v>
      </c>
      <c r="D439" s="27">
        <f>D440</f>
        <v>10000</v>
      </c>
    </row>
    <row r="440" spans="1:4" ht="12.75">
      <c r="A440" s="102">
        <v>247299000000</v>
      </c>
      <c r="B440" s="103" t="s">
        <v>116</v>
      </c>
      <c r="C440" s="37" t="s">
        <v>126</v>
      </c>
      <c r="D440" s="129">
        <v>10000</v>
      </c>
    </row>
    <row r="441" spans="1:4" ht="13.5" thickBot="1">
      <c r="A441" s="154"/>
      <c r="B441" s="119"/>
      <c r="C441" s="120"/>
      <c r="D441" s="171"/>
    </row>
    <row r="442" spans="1:4" ht="13.5" thickBot="1">
      <c r="A442" s="155"/>
      <c r="B442" s="114"/>
      <c r="C442" s="38" t="s">
        <v>19</v>
      </c>
      <c r="D442" s="44">
        <f>D416+D433</f>
        <v>235000</v>
      </c>
    </row>
    <row r="443" spans="1:4" ht="12.75">
      <c r="A443" s="156"/>
      <c r="B443" s="127"/>
      <c r="C443" s="128"/>
      <c r="D443" s="159"/>
    </row>
    <row r="444" spans="1:4" ht="12.75">
      <c r="A444" s="92"/>
      <c r="B444" s="93"/>
      <c r="C444" s="36" t="s">
        <v>42</v>
      </c>
      <c r="D444" s="19">
        <f>D445</f>
        <v>15000</v>
      </c>
    </row>
    <row r="445" spans="1:4" ht="12.75">
      <c r="A445" s="92"/>
      <c r="B445" s="103" t="s">
        <v>12</v>
      </c>
      <c r="C445" s="37" t="s">
        <v>46</v>
      </c>
      <c r="D445" s="27">
        <v>15000</v>
      </c>
    </row>
    <row r="446" spans="1:4" ht="13.5" thickBot="1">
      <c r="A446" s="154"/>
      <c r="B446" s="119"/>
      <c r="C446" s="120"/>
      <c r="D446" s="171"/>
    </row>
    <row r="447" spans="1:4" ht="13.5" thickBot="1">
      <c r="A447" s="155"/>
      <c r="B447" s="114"/>
      <c r="C447" s="65" t="s">
        <v>4</v>
      </c>
      <c r="D447" s="172">
        <f>D442+D444</f>
        <v>250000</v>
      </c>
    </row>
    <row r="448" spans="1:4" ht="12.75">
      <c r="A448" s="69"/>
      <c r="B448" s="91"/>
      <c r="C448" s="39"/>
      <c r="D448" s="25"/>
    </row>
    <row r="449" spans="1:4" ht="12.75">
      <c r="A449" s="68"/>
      <c r="B449" s="167"/>
      <c r="C449" s="166"/>
      <c r="D449" s="173"/>
    </row>
    <row r="450" spans="1:4" ht="12.75">
      <c r="A450" s="69"/>
      <c r="B450" s="93"/>
      <c r="C450" s="67" t="s">
        <v>56</v>
      </c>
      <c r="D450" s="25"/>
    </row>
    <row r="451" spans="1:4" ht="12.75">
      <c r="A451" s="69"/>
      <c r="B451" s="93"/>
      <c r="C451" s="34"/>
      <c r="D451" s="25"/>
    </row>
    <row r="452" spans="1:4" ht="12.75">
      <c r="A452" s="69"/>
      <c r="B452" s="93"/>
      <c r="C452" s="36" t="s">
        <v>42</v>
      </c>
      <c r="D452" s="24">
        <f>D453</f>
        <v>1200000</v>
      </c>
    </row>
    <row r="453" spans="1:4" ht="12.75">
      <c r="A453" s="69"/>
      <c r="B453" s="103" t="s">
        <v>12</v>
      </c>
      <c r="C453" s="37" t="s">
        <v>46</v>
      </c>
      <c r="D453" s="23">
        <v>1200000</v>
      </c>
    </row>
    <row r="454" spans="1:4" ht="13.5" thickBot="1">
      <c r="A454" s="71"/>
      <c r="B454" s="96"/>
      <c r="C454" s="157"/>
      <c r="D454" s="174"/>
    </row>
    <row r="455" spans="1:4" ht="13.5" thickBot="1">
      <c r="A455" s="73"/>
      <c r="B455" s="142"/>
      <c r="C455" s="65" t="s">
        <v>4</v>
      </c>
      <c r="D455" s="64">
        <f>D452</f>
        <v>1200000</v>
      </c>
    </row>
    <row r="456" spans="1:4" ht="13.5" thickBot="1">
      <c r="A456" s="72"/>
      <c r="B456" s="168"/>
      <c r="C456" s="41"/>
      <c r="D456" s="58"/>
    </row>
    <row r="457" spans="1:4" ht="13.5" thickBot="1">
      <c r="A457" s="70"/>
      <c r="B457" s="148"/>
      <c r="C457" s="63" t="s">
        <v>20</v>
      </c>
      <c r="D457" s="79">
        <f>D320+D411+D447+D455</f>
        <v>25120000</v>
      </c>
    </row>
  </sheetData>
  <sheetProtection/>
  <mergeCells count="2">
    <mergeCell ref="A4:D4"/>
    <mergeCell ref="A3:C3"/>
  </mergeCells>
  <printOptions/>
  <pageMargins left="0.4" right="0.1968503937007874" top="0.35433070866141736" bottom="0.2362204724409449" header="0.2362204724409449" footer="0.1574803149606299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3.140625" style="0" customWidth="1"/>
  </cols>
  <sheetData>
    <row r="1" spans="1:2" ht="12.75">
      <c r="A1" s="6" t="s">
        <v>154</v>
      </c>
      <c r="B1" s="4"/>
    </row>
    <row r="2" spans="1:2" ht="12.75">
      <c r="A2" s="8" t="s">
        <v>560</v>
      </c>
      <c r="B2" s="4"/>
    </row>
    <row r="3" spans="1:2" ht="12.75">
      <c r="A3" s="8"/>
      <c r="B3" s="4"/>
    </row>
    <row r="4" spans="1:3" ht="12.75">
      <c r="A4" s="3" t="s">
        <v>612</v>
      </c>
      <c r="B4" s="8"/>
      <c r="C4" s="8"/>
    </row>
    <row r="7" spans="1:3" ht="12.75">
      <c r="A7" s="321" t="s">
        <v>566</v>
      </c>
      <c r="B7" s="5"/>
      <c r="C7" s="2"/>
    </row>
    <row r="8" spans="2:3" ht="12.75">
      <c r="B8" s="5"/>
      <c r="C8" s="2"/>
    </row>
    <row r="9" spans="1:3" ht="12.75">
      <c r="A9" s="322" t="s">
        <v>567</v>
      </c>
      <c r="B9" s="243"/>
      <c r="C9" s="323"/>
    </row>
    <row r="10" spans="1:3" ht="12.75">
      <c r="A10" s="244" t="s">
        <v>568</v>
      </c>
      <c r="B10" s="243"/>
      <c r="C10" s="323"/>
    </row>
    <row r="11" spans="1:3" ht="12.75">
      <c r="A11" s="244" t="s">
        <v>569</v>
      </c>
      <c r="B11" s="243"/>
      <c r="C11" s="323"/>
    </row>
    <row r="12" spans="1:3" ht="12.75">
      <c r="A12" s="244" t="s">
        <v>570</v>
      </c>
      <c r="B12" s="243"/>
      <c r="C12" s="323"/>
    </row>
    <row r="13" spans="1:3" ht="12.75">
      <c r="A13" s="244" t="s">
        <v>571</v>
      </c>
      <c r="B13" s="243"/>
      <c r="C13" s="323"/>
    </row>
    <row r="14" spans="1:3" ht="12.75">
      <c r="A14" s="244" t="s">
        <v>572</v>
      </c>
      <c r="B14" s="243"/>
      <c r="C14" s="323"/>
    </row>
    <row r="15" spans="1:3" ht="12.75">
      <c r="A15" s="244" t="s">
        <v>573</v>
      </c>
      <c r="B15" s="243"/>
      <c r="C15" s="323"/>
    </row>
    <row r="16" spans="1:3" ht="12.75">
      <c r="A16" s="244" t="s">
        <v>574</v>
      </c>
      <c r="B16" s="243"/>
      <c r="C16" s="323"/>
    </row>
    <row r="17" spans="1:3" ht="12.75">
      <c r="A17" s="244" t="s">
        <v>575</v>
      </c>
      <c r="B17" s="243"/>
      <c r="C17" s="323"/>
    </row>
    <row r="18" spans="1:3" ht="12.75">
      <c r="A18" s="244" t="s">
        <v>576</v>
      </c>
      <c r="B18" s="243"/>
      <c r="C18" s="323"/>
    </row>
    <row r="19" spans="1:3" ht="12.75">
      <c r="A19" s="324" t="s">
        <v>577</v>
      </c>
      <c r="B19" s="243"/>
      <c r="C19" s="323"/>
    </row>
    <row r="20" spans="1:3" ht="12.75">
      <c r="A20" s="324" t="s">
        <v>578</v>
      </c>
      <c r="B20" s="243"/>
      <c r="C20" s="323"/>
    </row>
    <row r="21" spans="1:3" ht="12.75">
      <c r="A21" s="244" t="s">
        <v>579</v>
      </c>
      <c r="B21" s="243"/>
      <c r="C21" s="323"/>
    </row>
    <row r="22" spans="1:3" ht="12.75">
      <c r="A22" s="325" t="s">
        <v>580</v>
      </c>
      <c r="B22" s="243"/>
      <c r="C22" s="323"/>
    </row>
    <row r="23" spans="1:3" ht="12.75">
      <c r="A23" s="244" t="s">
        <v>581</v>
      </c>
      <c r="B23" s="243"/>
      <c r="C23" s="323"/>
    </row>
    <row r="24" spans="1:3" ht="12.75">
      <c r="A24" s="244" t="s">
        <v>582</v>
      </c>
      <c r="B24" s="243"/>
      <c r="C24" s="323"/>
    </row>
    <row r="25" spans="1:3" ht="12.75">
      <c r="A25" s="325" t="s">
        <v>583</v>
      </c>
      <c r="B25" s="243"/>
      <c r="C25" s="323"/>
    </row>
    <row r="26" spans="1:3" ht="12.75">
      <c r="A26" s="324" t="s">
        <v>584</v>
      </c>
      <c r="B26" s="243"/>
      <c r="C26" s="323"/>
    </row>
    <row r="27" spans="1:3" ht="12.75">
      <c r="A27" s="325" t="s">
        <v>585</v>
      </c>
      <c r="B27" s="243"/>
      <c r="C27" s="323"/>
    </row>
    <row r="28" spans="1:3" ht="12.75">
      <c r="A28" s="244" t="s">
        <v>586</v>
      </c>
      <c r="B28" s="243"/>
      <c r="C28" s="323"/>
    </row>
    <row r="29" spans="1:3" ht="12.75">
      <c r="A29" s="244" t="s">
        <v>587</v>
      </c>
      <c r="B29" s="243"/>
      <c r="C29" s="323"/>
    </row>
    <row r="30" spans="1:3" ht="12.75">
      <c r="A30" s="244" t="s">
        <v>588</v>
      </c>
      <c r="B30" s="243"/>
      <c r="C30" s="323"/>
    </row>
    <row r="31" spans="1:3" ht="12.75">
      <c r="A31" s="244" t="s">
        <v>589</v>
      </c>
      <c r="B31" s="243"/>
      <c r="C31" s="323"/>
    </row>
    <row r="32" spans="1:3" ht="12.75">
      <c r="A32" s="244" t="s">
        <v>590</v>
      </c>
      <c r="B32" s="243"/>
      <c r="C32" s="323"/>
    </row>
    <row r="33" spans="1:3" ht="12.75">
      <c r="A33" s="326" t="s">
        <v>591</v>
      </c>
      <c r="B33" s="243"/>
      <c r="C33" s="323"/>
    </row>
    <row r="34" spans="1:3" ht="12.75">
      <c r="A34" s="326" t="s">
        <v>592</v>
      </c>
      <c r="B34" s="243"/>
      <c r="C34" s="323"/>
    </row>
    <row r="35" spans="1:3" ht="12.75">
      <c r="A35" s="13"/>
      <c r="B35" s="243"/>
      <c r="C35" s="323"/>
    </row>
    <row r="36" spans="1:3" ht="12.75">
      <c r="A36" s="182"/>
      <c r="B36" s="327"/>
      <c r="C36" s="323"/>
    </row>
    <row r="37" spans="1:3" ht="12.75">
      <c r="A37" s="328" t="s">
        <v>593</v>
      </c>
      <c r="B37" s="243"/>
      <c r="C37" s="244"/>
    </row>
    <row r="38" spans="1:3" ht="12.75">
      <c r="A38" s="244" t="s">
        <v>594</v>
      </c>
      <c r="B38" s="243"/>
      <c r="C38" s="244"/>
    </row>
    <row r="39" spans="1:3" ht="12.75">
      <c r="A39" s="324" t="s">
        <v>595</v>
      </c>
      <c r="B39" s="243"/>
      <c r="C39" s="244"/>
    </row>
    <row r="40" spans="1:3" ht="12.75">
      <c r="A40" s="324" t="s">
        <v>596</v>
      </c>
      <c r="B40" s="243"/>
      <c r="C40" s="244"/>
    </row>
    <row r="41" spans="1:3" ht="12.75">
      <c r="A41" s="324" t="s">
        <v>597</v>
      </c>
      <c r="B41" s="243"/>
      <c r="C41" s="244"/>
    </row>
    <row r="42" spans="1:3" ht="12.75">
      <c r="A42" s="324" t="s">
        <v>598</v>
      </c>
      <c r="B42" s="13"/>
      <c r="C42" s="13"/>
    </row>
    <row r="43" spans="1:3" ht="12.75">
      <c r="A43" s="324" t="s">
        <v>599</v>
      </c>
      <c r="B43" s="13"/>
      <c r="C43" s="13"/>
    </row>
    <row r="44" spans="1:3" ht="12.75">
      <c r="A44" s="324" t="s">
        <v>600</v>
      </c>
      <c r="B44" s="13"/>
      <c r="C44" s="13"/>
    </row>
    <row r="45" spans="1:3" ht="12.75">
      <c r="A45" s="324" t="s">
        <v>601</v>
      </c>
      <c r="B45" s="13"/>
      <c r="C45" s="13"/>
    </row>
    <row r="46" spans="1:3" ht="12.75">
      <c r="A46" s="324" t="s">
        <v>602</v>
      </c>
      <c r="B46" s="13"/>
      <c r="C46" s="13"/>
    </row>
    <row r="47" spans="1:3" ht="12.75">
      <c r="A47" s="324" t="s">
        <v>603</v>
      </c>
      <c r="B47" s="13"/>
      <c r="C47" s="13"/>
    </row>
    <row r="48" spans="1:3" ht="12.75">
      <c r="A48" s="324" t="s">
        <v>604</v>
      </c>
      <c r="B48" s="13"/>
      <c r="C48" s="13"/>
    </row>
    <row r="49" spans="1:3" ht="12.75">
      <c r="A49" s="324" t="s">
        <v>605</v>
      </c>
      <c r="B49" s="13"/>
      <c r="C49" s="13"/>
    </row>
    <row r="50" spans="1:3" ht="12.75">
      <c r="A50" s="324" t="s">
        <v>606</v>
      </c>
      <c r="B50" s="13"/>
      <c r="C50" s="13"/>
    </row>
    <row r="51" spans="1:3" ht="12.75">
      <c r="A51" s="182"/>
      <c r="B51" s="182"/>
      <c r="C51" s="182"/>
    </row>
    <row r="52" spans="1:3" ht="12.75">
      <c r="A52" s="182"/>
      <c r="B52" s="182"/>
      <c r="C52" s="182"/>
    </row>
    <row r="53" spans="1:3" ht="12.75">
      <c r="A53" s="328" t="s">
        <v>607</v>
      </c>
      <c r="B53" s="13"/>
      <c r="C53" s="13"/>
    </row>
    <row r="54" spans="1:3" ht="12.75">
      <c r="A54" s="13" t="s">
        <v>568</v>
      </c>
      <c r="B54" s="13"/>
      <c r="C54" s="13"/>
    </row>
    <row r="55" spans="1:3" ht="12.75">
      <c r="A55" s="244" t="s">
        <v>608</v>
      </c>
      <c r="B55" s="13"/>
      <c r="C55" s="13"/>
    </row>
    <row r="56" spans="1:3" ht="12.75">
      <c r="A56" s="324" t="s">
        <v>609</v>
      </c>
      <c r="B56" s="13"/>
      <c r="C56" s="13"/>
    </row>
    <row r="57" spans="1:3" ht="12.75">
      <c r="A57" s="244" t="s">
        <v>610</v>
      </c>
      <c r="B57" s="13"/>
      <c r="C57" s="13"/>
    </row>
    <row r="58" spans="1:3" ht="12.75">
      <c r="A58" s="244" t="s">
        <v>611</v>
      </c>
      <c r="B58" s="13"/>
      <c r="C58" s="13"/>
    </row>
  </sheetData>
  <sheetProtection/>
  <printOptions/>
  <pageMargins left="0.511811024" right="0.511811024" top="0.52" bottom="0.43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28125" style="4" customWidth="1"/>
    <col min="2" max="2" width="65.8515625" style="0" customWidth="1"/>
    <col min="3" max="3" width="14.57421875" style="4" customWidth="1"/>
    <col min="4" max="4" width="9.00390625" style="4" customWidth="1"/>
    <col min="5" max="5" width="65.57421875" style="0" customWidth="1"/>
    <col min="6" max="6" width="15.8515625" style="9" customWidth="1"/>
  </cols>
  <sheetData>
    <row r="1" spans="1:3" ht="12.75">
      <c r="A1" s="6" t="s">
        <v>154</v>
      </c>
      <c r="B1" s="6"/>
      <c r="C1" s="6"/>
    </row>
    <row r="2" spans="1:3" ht="12.75">
      <c r="A2" s="8" t="s">
        <v>560</v>
      </c>
      <c r="B2" s="6"/>
      <c r="C2" s="6"/>
    </row>
    <row r="3" spans="1:3" ht="12.75">
      <c r="A3" s="6"/>
      <c r="B3" s="6"/>
      <c r="C3" s="6"/>
    </row>
    <row r="4" spans="1:6" ht="12.75">
      <c r="A4" s="509" t="s">
        <v>898</v>
      </c>
      <c r="B4" s="509"/>
      <c r="C4" s="509"/>
      <c r="D4" s="509"/>
      <c r="E4" s="509"/>
      <c r="F4" s="509"/>
    </row>
    <row r="5" spans="1:6" ht="13.5" thickBot="1">
      <c r="A5" s="3"/>
      <c r="B5" s="3"/>
      <c r="C5" s="3"/>
      <c r="D5" s="3"/>
      <c r="E5" s="3"/>
      <c r="F5" s="3"/>
    </row>
    <row r="6" spans="1:6" ht="12.75">
      <c r="A6" s="512" t="s">
        <v>513</v>
      </c>
      <c r="B6" s="513"/>
      <c r="C6" s="513"/>
      <c r="D6" s="513"/>
      <c r="E6" s="513"/>
      <c r="F6" s="514"/>
    </row>
    <row r="7" spans="1:6" ht="12.75">
      <c r="A7" s="515"/>
      <c r="B7" s="516"/>
      <c r="C7" s="516"/>
      <c r="D7" s="516"/>
      <c r="E7" s="516"/>
      <c r="F7" s="517"/>
    </row>
    <row r="8" spans="1:6" ht="13.5" thickBot="1">
      <c r="A8" s="309"/>
      <c r="B8" s="2"/>
      <c r="C8" s="5"/>
      <c r="D8" s="5"/>
      <c r="E8" s="2"/>
      <c r="F8" s="310"/>
    </row>
    <row r="9" spans="1:6" ht="13.5" thickBot="1">
      <c r="A9" s="32" t="s">
        <v>14</v>
      </c>
      <c r="B9" s="17" t="s">
        <v>5</v>
      </c>
      <c r="C9" s="17" t="s">
        <v>21</v>
      </c>
      <c r="D9" s="17" t="s">
        <v>0</v>
      </c>
      <c r="E9" s="291" t="s">
        <v>13</v>
      </c>
      <c r="F9" s="17" t="s">
        <v>21</v>
      </c>
    </row>
    <row r="10" spans="1:6" ht="12.75">
      <c r="A10" s="50"/>
      <c r="B10" s="51"/>
      <c r="C10" s="53"/>
      <c r="D10" s="54"/>
      <c r="E10" s="51"/>
      <c r="F10" s="137"/>
    </row>
    <row r="11" spans="1:6" ht="12.75">
      <c r="A11" s="194"/>
      <c r="B11" s="34" t="s">
        <v>55</v>
      </c>
      <c r="C11" s="33"/>
      <c r="D11" s="84"/>
      <c r="E11" s="52"/>
      <c r="F11" s="226"/>
    </row>
    <row r="12" spans="1:6" ht="12.75">
      <c r="A12" s="194"/>
      <c r="B12" s="34" t="s">
        <v>114</v>
      </c>
      <c r="C12" s="33"/>
      <c r="D12" s="84"/>
      <c r="E12" s="52"/>
      <c r="F12" s="226"/>
    </row>
    <row r="13" spans="1:6" ht="12.75">
      <c r="A13" s="194"/>
      <c r="B13" s="34" t="s">
        <v>56</v>
      </c>
      <c r="C13" s="33"/>
      <c r="D13" s="84"/>
      <c r="E13" s="52"/>
      <c r="F13" s="226"/>
    </row>
    <row r="14" spans="1:6" ht="12.75">
      <c r="A14" s="194"/>
      <c r="B14" s="34"/>
      <c r="C14" s="33"/>
      <c r="D14" s="84"/>
      <c r="E14" s="52"/>
      <c r="F14" s="226"/>
    </row>
    <row r="15" spans="1:6" ht="12.75">
      <c r="A15" s="194" t="s">
        <v>12</v>
      </c>
      <c r="B15" s="52" t="s">
        <v>29</v>
      </c>
      <c r="C15" s="164">
        <f>SUM(F15:F37)</f>
        <v>11440000</v>
      </c>
      <c r="D15" s="194" t="s">
        <v>23</v>
      </c>
      <c r="E15" s="52" t="s">
        <v>437</v>
      </c>
      <c r="F15" s="80">
        <f>'Anexo.I.4.a'!D14</f>
        <v>610000</v>
      </c>
    </row>
    <row r="16" spans="1:6" ht="12.75">
      <c r="A16" s="194"/>
      <c r="B16" s="52"/>
      <c r="C16" s="84"/>
      <c r="D16" s="194" t="s">
        <v>22</v>
      </c>
      <c r="E16" s="52" t="s">
        <v>475</v>
      </c>
      <c r="F16" s="80">
        <f>'Anexo.I.4.a'!D17</f>
        <v>2800000</v>
      </c>
    </row>
    <row r="17" spans="1:6" ht="12.75">
      <c r="A17" s="194"/>
      <c r="B17" s="52"/>
      <c r="C17" s="84"/>
      <c r="D17" s="194" t="s">
        <v>31</v>
      </c>
      <c r="E17" s="52" t="s">
        <v>155</v>
      </c>
      <c r="F17" s="80">
        <f>'Anexo.I.4.a'!D20</f>
        <v>160000</v>
      </c>
    </row>
    <row r="18" spans="1:6" ht="12.75">
      <c r="A18" s="194"/>
      <c r="B18" s="52"/>
      <c r="C18" s="84"/>
      <c r="D18" s="194" t="s">
        <v>24</v>
      </c>
      <c r="E18" s="52" t="s">
        <v>156</v>
      </c>
      <c r="F18" s="80">
        <f>'Anexo.I.4.a'!D31</f>
        <v>480000</v>
      </c>
    </row>
    <row r="19" spans="1:6" ht="12.75">
      <c r="A19" s="194"/>
      <c r="B19" s="52"/>
      <c r="C19" s="84"/>
      <c r="D19" s="194" t="s">
        <v>25</v>
      </c>
      <c r="E19" s="52" t="s">
        <v>157</v>
      </c>
      <c r="F19" s="80">
        <f>'Anexo.I.4.a'!D49</f>
        <v>900000</v>
      </c>
    </row>
    <row r="20" spans="1:6" ht="12.75">
      <c r="A20" s="194"/>
      <c r="B20" s="52"/>
      <c r="C20" s="84"/>
      <c r="D20" s="194" t="s">
        <v>26</v>
      </c>
      <c r="E20" s="52" t="s">
        <v>158</v>
      </c>
      <c r="F20" s="80">
        <f>'Anexo.I.4.a'!D55</f>
        <v>240000</v>
      </c>
    </row>
    <row r="21" spans="1:6" ht="12.75">
      <c r="A21" s="194"/>
      <c r="B21" s="52"/>
      <c r="C21" s="84"/>
      <c r="D21" s="194" t="s">
        <v>17</v>
      </c>
      <c r="E21" s="52" t="s">
        <v>159</v>
      </c>
      <c r="F21" s="80">
        <f>'Anexo.I.4.a'!D58</f>
        <v>220000</v>
      </c>
    </row>
    <row r="22" spans="1:6" ht="12.75">
      <c r="A22" s="194"/>
      <c r="B22" s="52"/>
      <c r="C22" s="84"/>
      <c r="D22" s="194" t="s">
        <v>27</v>
      </c>
      <c r="E22" s="52" t="s">
        <v>476</v>
      </c>
      <c r="F22" s="80">
        <f>'Anexo.I.4.a'!D64</f>
        <v>130000</v>
      </c>
    </row>
    <row r="23" spans="1:6" ht="12.75">
      <c r="A23" s="194"/>
      <c r="B23" s="52"/>
      <c r="C23" s="84"/>
      <c r="D23" s="194" t="s">
        <v>28</v>
      </c>
      <c r="E23" s="52" t="s">
        <v>477</v>
      </c>
      <c r="F23" s="80">
        <f>'Anexo.I.4.a'!D67</f>
        <v>245000</v>
      </c>
    </row>
    <row r="24" spans="1:6" ht="12.75">
      <c r="A24" s="194"/>
      <c r="B24" s="52"/>
      <c r="C24" s="84"/>
      <c r="D24" s="194" t="s">
        <v>110</v>
      </c>
      <c r="E24" s="52" t="s">
        <v>478</v>
      </c>
      <c r="F24" s="80">
        <f>'Anexo.I.4.a'!D73</f>
        <v>80000</v>
      </c>
    </row>
    <row r="25" spans="1:6" ht="12.75">
      <c r="A25" s="194"/>
      <c r="B25" s="52"/>
      <c r="C25" s="84"/>
      <c r="D25" s="194" t="s">
        <v>112</v>
      </c>
      <c r="E25" s="52" t="s">
        <v>479</v>
      </c>
      <c r="F25" s="80">
        <f>'Anexo.I.4.a'!D76</f>
        <v>2820000</v>
      </c>
    </row>
    <row r="26" spans="1:6" ht="12.75">
      <c r="A26" s="194"/>
      <c r="B26" s="52"/>
      <c r="C26" s="84"/>
      <c r="D26" s="194" t="s">
        <v>111</v>
      </c>
      <c r="E26" s="52" t="s">
        <v>480</v>
      </c>
      <c r="F26" s="80">
        <f>'Anexo.I.4.a'!D87</f>
        <v>300000</v>
      </c>
    </row>
    <row r="27" spans="1:6" ht="12.75">
      <c r="A27" s="194"/>
      <c r="B27" s="52"/>
      <c r="C27" s="84"/>
      <c r="D27" s="194" t="s">
        <v>113</v>
      </c>
      <c r="E27" s="52" t="s">
        <v>161</v>
      </c>
      <c r="F27" s="80">
        <f>'Anexo.I.4.a'!D90</f>
        <v>630000</v>
      </c>
    </row>
    <row r="28" spans="1:6" ht="12.75">
      <c r="A28" s="194"/>
      <c r="B28" s="52"/>
      <c r="C28" s="84"/>
      <c r="D28" s="194" t="s">
        <v>137</v>
      </c>
      <c r="E28" s="52" t="s">
        <v>165</v>
      </c>
      <c r="F28" s="80">
        <f>'Anexo.I.4.a'!D98</f>
        <v>120000</v>
      </c>
    </row>
    <row r="29" spans="1:6" ht="12.75">
      <c r="A29" s="194"/>
      <c r="B29" s="52"/>
      <c r="C29" s="84"/>
      <c r="D29" s="194" t="s">
        <v>135</v>
      </c>
      <c r="E29" s="52" t="s">
        <v>166</v>
      </c>
      <c r="F29" s="80">
        <f>'Anexo.I.4.a'!D102</f>
        <v>30000</v>
      </c>
    </row>
    <row r="30" spans="1:6" ht="12.75">
      <c r="A30" s="194"/>
      <c r="B30" s="52"/>
      <c r="C30" s="84"/>
      <c r="D30" s="164" t="s">
        <v>32</v>
      </c>
      <c r="E30" s="52" t="s">
        <v>51</v>
      </c>
      <c r="F30" s="80">
        <f>'Anexo.I.4.a'!D106</f>
        <v>450000</v>
      </c>
    </row>
    <row r="31" spans="1:6" ht="12.75">
      <c r="A31" s="194"/>
      <c r="B31" s="52"/>
      <c r="C31" s="84"/>
      <c r="D31" s="149">
        <v>9999</v>
      </c>
      <c r="E31" s="52" t="s">
        <v>50</v>
      </c>
      <c r="F31" s="80">
        <f>'Anexo.I.4.a'!D109</f>
        <v>10000</v>
      </c>
    </row>
    <row r="32" spans="1:6" ht="12.75">
      <c r="A32" s="194"/>
      <c r="B32" s="52"/>
      <c r="C32" s="84"/>
      <c r="D32" s="149"/>
      <c r="E32" s="52"/>
      <c r="F32" s="227"/>
    </row>
    <row r="33" spans="1:6" ht="12.75">
      <c r="A33" s="194"/>
      <c r="B33" s="52"/>
      <c r="C33" s="84"/>
      <c r="D33" s="194" t="s">
        <v>139</v>
      </c>
      <c r="E33" s="52" t="s">
        <v>168</v>
      </c>
      <c r="F33" s="80">
        <f>'Anexo.I.4.a'!D141</f>
        <v>15000</v>
      </c>
    </row>
    <row r="34" spans="1:6" ht="12.75">
      <c r="A34" s="194"/>
      <c r="B34" s="52"/>
      <c r="C34" s="84"/>
      <c r="D34" s="84"/>
      <c r="E34" s="37" t="s">
        <v>127</v>
      </c>
      <c r="F34" s="80"/>
    </row>
    <row r="35" spans="1:6" ht="12.75">
      <c r="A35" s="194"/>
      <c r="B35" s="52"/>
      <c r="C35" s="84"/>
      <c r="D35" s="238"/>
      <c r="E35" s="58"/>
      <c r="F35" s="80"/>
    </row>
    <row r="36" spans="1:6" ht="12.75">
      <c r="A36" s="194"/>
      <c r="B36" s="52"/>
      <c r="C36" s="84"/>
      <c r="D36" s="84" t="s">
        <v>58</v>
      </c>
      <c r="E36" s="52" t="s">
        <v>49</v>
      </c>
      <c r="F36" s="80"/>
    </row>
    <row r="37" spans="1:6" ht="12.75">
      <c r="A37" s="194"/>
      <c r="B37" s="52"/>
      <c r="C37" s="84"/>
      <c r="D37" s="84"/>
      <c r="E37" s="37" t="s">
        <v>57</v>
      </c>
      <c r="F37" s="80">
        <f>'Anexo.I.4.a'!D155</f>
        <v>1200000</v>
      </c>
    </row>
    <row r="38" spans="1:6" ht="12.75">
      <c r="A38" s="194"/>
      <c r="B38" s="52"/>
      <c r="C38" s="84"/>
      <c r="D38" s="149"/>
      <c r="E38" s="52"/>
      <c r="F38" s="227"/>
    </row>
    <row r="39" spans="1:6" ht="12.75">
      <c r="A39" s="194" t="s">
        <v>61</v>
      </c>
      <c r="B39" s="58" t="s">
        <v>85</v>
      </c>
      <c r="C39" s="164">
        <f>SUM(F39:F41)</f>
        <v>3330000</v>
      </c>
      <c r="D39" s="194" t="s">
        <v>31</v>
      </c>
      <c r="E39" s="52" t="s">
        <v>155</v>
      </c>
      <c r="F39" s="80">
        <f>'Anexo.I.4.a'!D21</f>
        <v>1100000</v>
      </c>
    </row>
    <row r="40" spans="1:6" ht="12.75">
      <c r="A40" s="194"/>
      <c r="B40" s="52"/>
      <c r="C40" s="84"/>
      <c r="D40" s="194" t="s">
        <v>24</v>
      </c>
      <c r="E40" s="52" t="s">
        <v>156</v>
      </c>
      <c r="F40" s="80">
        <f>'Anexo.I.4.a'!D32</f>
        <v>1330000</v>
      </c>
    </row>
    <row r="41" spans="1:6" ht="12.75">
      <c r="A41" s="194"/>
      <c r="B41" s="52"/>
      <c r="C41" s="84"/>
      <c r="D41" s="84" t="s">
        <v>30</v>
      </c>
      <c r="E41" s="52" t="s">
        <v>134</v>
      </c>
      <c r="F41" s="80">
        <f>'Anexo.I.4.a'!D46</f>
        <v>900000</v>
      </c>
    </row>
    <row r="42" spans="1:6" ht="12.75">
      <c r="A42" s="194"/>
      <c r="B42" s="52"/>
      <c r="C42" s="84"/>
      <c r="D42" s="84"/>
      <c r="E42" s="52"/>
      <c r="F42" s="80"/>
    </row>
    <row r="43" spans="1:6" ht="12.75">
      <c r="A43" s="194" t="s">
        <v>60</v>
      </c>
      <c r="B43" s="52" t="s">
        <v>106</v>
      </c>
      <c r="C43" s="164">
        <f>SUM(F43:F45)</f>
        <v>3500000</v>
      </c>
      <c r="D43" s="194" t="s">
        <v>136</v>
      </c>
      <c r="E43" s="52" t="s">
        <v>436</v>
      </c>
      <c r="F43" s="80">
        <f>'Anexo.I.4.a'!D116</f>
        <v>2895000</v>
      </c>
    </row>
    <row r="44" spans="1:6" ht="12.75">
      <c r="A44" s="194"/>
      <c r="B44" s="37" t="s">
        <v>53</v>
      </c>
      <c r="C44" s="164"/>
      <c r="D44" s="194" t="s">
        <v>138</v>
      </c>
      <c r="E44" s="52" t="s">
        <v>435</v>
      </c>
      <c r="F44" s="80">
        <f>'Anexo.I.4.a'!D131</f>
        <v>600000</v>
      </c>
    </row>
    <row r="45" spans="1:6" ht="12.75">
      <c r="A45" s="194"/>
      <c r="B45" s="58"/>
      <c r="C45" s="164"/>
      <c r="D45" s="194" t="s">
        <v>18</v>
      </c>
      <c r="E45" s="52" t="s">
        <v>50</v>
      </c>
      <c r="F45" s="80">
        <f>'Anexo.I.4.a'!D134</f>
        <v>5000</v>
      </c>
    </row>
    <row r="46" spans="1:6" ht="13.5" thickBot="1">
      <c r="A46" s="203"/>
      <c r="B46" s="228"/>
      <c r="C46" s="207"/>
      <c r="D46" s="229"/>
      <c r="E46" s="81"/>
      <c r="F46" s="230"/>
    </row>
    <row r="47" spans="1:6" ht="13.5" thickBot="1">
      <c r="A47" s="209"/>
      <c r="B47" s="231" t="s">
        <v>19</v>
      </c>
      <c r="C47" s="232">
        <f>SUM(C14:C46)</f>
        <v>18270000</v>
      </c>
      <c r="D47" s="233"/>
      <c r="E47" s="231" t="s">
        <v>19</v>
      </c>
      <c r="F47" s="232">
        <f>SUM(F14:F46)</f>
        <v>18270000</v>
      </c>
    </row>
    <row r="48" spans="1:6" ht="12.75">
      <c r="A48" s="195"/>
      <c r="B48" s="151"/>
      <c r="C48" s="152"/>
      <c r="D48" s="205"/>
      <c r="E48" s="151"/>
      <c r="F48" s="234"/>
    </row>
    <row r="49" spans="1:6" ht="12.75">
      <c r="A49" s="235" t="s">
        <v>63</v>
      </c>
      <c r="B49" s="151" t="s">
        <v>93</v>
      </c>
      <c r="C49" s="236">
        <f>F49</f>
        <v>35000</v>
      </c>
      <c r="D49" s="194" t="s">
        <v>112</v>
      </c>
      <c r="E49" s="52" t="s">
        <v>479</v>
      </c>
      <c r="F49" s="80">
        <f>'Anexo.I.4.a'!D77</f>
        <v>35000</v>
      </c>
    </row>
    <row r="50" spans="1:6" ht="12.75">
      <c r="A50" s="235" t="s">
        <v>62</v>
      </c>
      <c r="B50" s="151" t="s">
        <v>95</v>
      </c>
      <c r="C50" s="236">
        <f>F50</f>
        <v>125000</v>
      </c>
      <c r="D50" s="194" t="s">
        <v>112</v>
      </c>
      <c r="E50" s="52" t="s">
        <v>479</v>
      </c>
      <c r="F50" s="80">
        <f>'Anexo.I.4.a'!D78</f>
        <v>125000</v>
      </c>
    </row>
    <row r="51" spans="1:6" ht="12.75">
      <c r="A51" s="194" t="s">
        <v>72</v>
      </c>
      <c r="B51" s="37" t="s">
        <v>59</v>
      </c>
      <c r="C51" s="164">
        <f>SUM(F51:F52)</f>
        <v>1500000</v>
      </c>
      <c r="D51" s="194" t="s">
        <v>31</v>
      </c>
      <c r="E51" s="52" t="s">
        <v>155</v>
      </c>
      <c r="F51" s="80">
        <f>'Anexo.I.4.a'!D22</f>
        <v>850000</v>
      </c>
    </row>
    <row r="52" spans="1:6" ht="12.75">
      <c r="A52" s="194"/>
      <c r="B52" s="37"/>
      <c r="C52" s="164"/>
      <c r="D52" s="194" t="s">
        <v>24</v>
      </c>
      <c r="E52" s="52" t="s">
        <v>156</v>
      </c>
      <c r="F52" s="80">
        <f>'Anexo.I.4.a'!D33</f>
        <v>650000</v>
      </c>
    </row>
    <row r="53" spans="1:6" ht="12.75">
      <c r="A53" s="194" t="s">
        <v>73</v>
      </c>
      <c r="B53" s="37" t="s">
        <v>489</v>
      </c>
      <c r="C53" s="236">
        <f aca="true" t="shared" si="0" ref="C53:C59">F53</f>
        <v>10000</v>
      </c>
      <c r="D53" s="194" t="s">
        <v>24</v>
      </c>
      <c r="E53" s="52" t="s">
        <v>156</v>
      </c>
      <c r="F53" s="80">
        <f>'Anexo.I.4.a'!D34</f>
        <v>10000</v>
      </c>
    </row>
    <row r="54" spans="1:6" ht="12.75">
      <c r="A54" s="194" t="s">
        <v>71</v>
      </c>
      <c r="B54" s="158" t="s">
        <v>105</v>
      </c>
      <c r="C54" s="236">
        <f t="shared" si="0"/>
        <v>285000</v>
      </c>
      <c r="D54" s="194" t="s">
        <v>24</v>
      </c>
      <c r="E54" s="52" t="s">
        <v>156</v>
      </c>
      <c r="F54" s="80">
        <f>'Anexo.I.4.a'!D35</f>
        <v>285000</v>
      </c>
    </row>
    <row r="55" spans="1:6" ht="12.75">
      <c r="A55" s="235" t="s">
        <v>160</v>
      </c>
      <c r="B55" s="151" t="s">
        <v>104</v>
      </c>
      <c r="C55" s="236">
        <f t="shared" si="0"/>
        <v>15000</v>
      </c>
      <c r="D55" s="194" t="s">
        <v>112</v>
      </c>
      <c r="E55" s="52" t="s">
        <v>479</v>
      </c>
      <c r="F55" s="80">
        <f>'Anexo.I.4.a'!D79</f>
        <v>15000</v>
      </c>
    </row>
    <row r="56" spans="1:6" ht="12.75">
      <c r="A56" s="235" t="s">
        <v>86</v>
      </c>
      <c r="B56" s="151" t="s">
        <v>94</v>
      </c>
      <c r="C56" s="236">
        <f t="shared" si="0"/>
        <v>105000</v>
      </c>
      <c r="D56" s="194" t="s">
        <v>112</v>
      </c>
      <c r="E56" s="52" t="s">
        <v>479</v>
      </c>
      <c r="F56" s="80">
        <f>'Anexo.I.4.a'!D80</f>
        <v>105000</v>
      </c>
    </row>
    <row r="57" spans="1:6" ht="12.75">
      <c r="A57" s="235" t="s">
        <v>162</v>
      </c>
      <c r="B57" s="52" t="s">
        <v>146</v>
      </c>
      <c r="C57" s="236">
        <f t="shared" si="0"/>
        <v>225000</v>
      </c>
      <c r="D57" s="194" t="s">
        <v>113</v>
      </c>
      <c r="E57" s="52" t="s">
        <v>161</v>
      </c>
      <c r="F57" s="80">
        <f>'Anexo.I.4.a'!D91</f>
        <v>225000</v>
      </c>
    </row>
    <row r="58" spans="1:6" ht="12.75">
      <c r="A58" s="235" t="s">
        <v>163</v>
      </c>
      <c r="B58" s="52" t="s">
        <v>145</v>
      </c>
      <c r="C58" s="236">
        <f t="shared" si="0"/>
        <v>44000</v>
      </c>
      <c r="D58" s="194" t="s">
        <v>113</v>
      </c>
      <c r="E58" s="52" t="s">
        <v>161</v>
      </c>
      <c r="F58" s="80">
        <f>'Anexo.I.4.a'!D92</f>
        <v>44000</v>
      </c>
    </row>
    <row r="59" spans="1:6" ht="12.75">
      <c r="A59" s="235" t="s">
        <v>164</v>
      </c>
      <c r="B59" s="52" t="s">
        <v>102</v>
      </c>
      <c r="C59" s="236">
        <f t="shared" si="0"/>
        <v>31000</v>
      </c>
      <c r="D59" s="194" t="s">
        <v>113</v>
      </c>
      <c r="E59" s="52" t="s">
        <v>161</v>
      </c>
      <c r="F59" s="80">
        <f>'Anexo.I.4.a'!D93</f>
        <v>31000</v>
      </c>
    </row>
    <row r="60" spans="1:6" ht="12.75">
      <c r="A60" s="194"/>
      <c r="B60" s="151"/>
      <c r="C60" s="236"/>
      <c r="D60" s="84"/>
      <c r="E60" s="52"/>
      <c r="F60" s="80"/>
    </row>
    <row r="61" spans="1:6" ht="12.75">
      <c r="A61" s="194" t="s">
        <v>68</v>
      </c>
      <c r="B61" s="52" t="s">
        <v>88</v>
      </c>
      <c r="C61" s="236">
        <f>F61</f>
        <v>205000</v>
      </c>
      <c r="D61" s="194" t="s">
        <v>24</v>
      </c>
      <c r="E61" s="52" t="s">
        <v>156</v>
      </c>
      <c r="F61" s="80">
        <f>'Anexo.I.4.a'!D36</f>
        <v>205000</v>
      </c>
    </row>
    <row r="62" spans="1:6" ht="12.75">
      <c r="A62" s="194" t="s">
        <v>80</v>
      </c>
      <c r="B62" s="151" t="s">
        <v>103</v>
      </c>
      <c r="C62" s="164">
        <f>SUM(F62:F63)</f>
        <v>15000</v>
      </c>
      <c r="D62" s="194" t="s">
        <v>31</v>
      </c>
      <c r="E62" s="52" t="s">
        <v>155</v>
      </c>
      <c r="F62" s="80">
        <f>'Anexo.I.4.a'!D23</f>
        <v>5000</v>
      </c>
    </row>
    <row r="63" spans="1:6" ht="12.75">
      <c r="A63" s="194"/>
      <c r="B63" s="151"/>
      <c r="C63" s="236"/>
      <c r="D63" s="194" t="s">
        <v>24</v>
      </c>
      <c r="E63" s="52" t="s">
        <v>156</v>
      </c>
      <c r="F63" s="80">
        <f>'Anexo.I.4.a'!D37</f>
        <v>10000</v>
      </c>
    </row>
    <row r="64" spans="1:6" ht="12.75">
      <c r="A64" s="194" t="s">
        <v>69</v>
      </c>
      <c r="B64" s="52" t="s">
        <v>89</v>
      </c>
      <c r="C64" s="164">
        <f>SUM(F64:F65)</f>
        <v>65000</v>
      </c>
      <c r="D64" s="194" t="s">
        <v>31</v>
      </c>
      <c r="E64" s="52" t="s">
        <v>155</v>
      </c>
      <c r="F64" s="80">
        <f>'Anexo.I.4.a'!D24</f>
        <v>15000</v>
      </c>
    </row>
    <row r="65" spans="1:6" ht="12.75">
      <c r="A65" s="194"/>
      <c r="B65" s="52"/>
      <c r="C65" s="236"/>
      <c r="D65" s="194" t="s">
        <v>24</v>
      </c>
      <c r="E65" s="52" t="s">
        <v>156</v>
      </c>
      <c r="F65" s="80">
        <f>'Anexo.I.4.a'!D38</f>
        <v>50000</v>
      </c>
    </row>
    <row r="66" spans="1:6" ht="12.75">
      <c r="A66" s="194" t="s">
        <v>70</v>
      </c>
      <c r="B66" s="52" t="s">
        <v>90</v>
      </c>
      <c r="C66" s="164">
        <f>SUM(F66:F67)</f>
        <v>105000</v>
      </c>
      <c r="D66" s="194" t="s">
        <v>31</v>
      </c>
      <c r="E66" s="52" t="s">
        <v>155</v>
      </c>
      <c r="F66" s="80">
        <f>'Anexo.I.4.a'!D25</f>
        <v>45000</v>
      </c>
    </row>
    <row r="67" spans="1:6" ht="12.75">
      <c r="A67" s="194"/>
      <c r="B67" s="52"/>
      <c r="C67" s="236"/>
      <c r="D67" s="194" t="s">
        <v>24</v>
      </c>
      <c r="E67" s="52" t="s">
        <v>156</v>
      </c>
      <c r="F67" s="80">
        <f>'Anexo.I.4.a'!D39</f>
        <v>60000</v>
      </c>
    </row>
    <row r="68" spans="1:6" ht="12.75">
      <c r="A68" s="194" t="s">
        <v>109</v>
      </c>
      <c r="B68" s="52" t="s">
        <v>140</v>
      </c>
      <c r="C68" s="164">
        <f>SUM(F68:F69)</f>
        <v>55000</v>
      </c>
      <c r="D68" s="194" t="s">
        <v>31</v>
      </c>
      <c r="E68" s="52" t="s">
        <v>155</v>
      </c>
      <c r="F68" s="80">
        <f>'Anexo.I.4.a'!D26</f>
        <v>40000</v>
      </c>
    </row>
    <row r="69" spans="1:6" ht="12.75">
      <c r="A69" s="194"/>
      <c r="B69" s="52"/>
      <c r="C69" s="236"/>
      <c r="D69" s="194" t="s">
        <v>24</v>
      </c>
      <c r="E69" s="52" t="s">
        <v>156</v>
      </c>
      <c r="F69" s="80">
        <f>'Anexo.I.4.a'!D40</f>
        <v>15000</v>
      </c>
    </row>
    <row r="70" spans="1:6" ht="12.75">
      <c r="A70" s="235" t="s">
        <v>170</v>
      </c>
      <c r="B70" s="37" t="s">
        <v>91</v>
      </c>
      <c r="C70" s="236">
        <f>F70</f>
        <v>5000</v>
      </c>
      <c r="D70" s="194" t="s">
        <v>135</v>
      </c>
      <c r="E70" s="52" t="s">
        <v>166</v>
      </c>
      <c r="F70" s="80">
        <f>'Anexo.I.4.a'!D103</f>
        <v>5000</v>
      </c>
    </row>
    <row r="71" spans="1:6" ht="12.75">
      <c r="A71" s="194"/>
      <c r="B71" s="52"/>
      <c r="C71" s="236"/>
      <c r="D71" s="84"/>
      <c r="E71" s="52"/>
      <c r="F71" s="80"/>
    </row>
    <row r="72" spans="1:6" ht="12.75">
      <c r="A72" s="194" t="s">
        <v>84</v>
      </c>
      <c r="B72" s="52" t="s">
        <v>87</v>
      </c>
      <c r="C72" s="236">
        <f>F72</f>
        <v>0</v>
      </c>
      <c r="D72" s="194" t="s">
        <v>112</v>
      </c>
      <c r="E72" s="52" t="s">
        <v>479</v>
      </c>
      <c r="F72" s="258">
        <f>'Anexo.I.4.a'!D81</f>
        <v>0</v>
      </c>
    </row>
    <row r="73" spans="1:6" ht="12.75">
      <c r="A73" s="194"/>
      <c r="B73" s="52"/>
      <c r="C73" s="236"/>
      <c r="D73" s="194"/>
      <c r="E73" s="52"/>
      <c r="F73" s="80"/>
    </row>
    <row r="74" spans="1:6" ht="12.75">
      <c r="A74" s="194" t="s">
        <v>76</v>
      </c>
      <c r="B74" s="52" t="s">
        <v>488</v>
      </c>
      <c r="C74" s="236">
        <f>F74</f>
        <v>20000</v>
      </c>
      <c r="D74" s="194" t="s">
        <v>24</v>
      </c>
      <c r="E74" s="52" t="s">
        <v>156</v>
      </c>
      <c r="F74" s="80">
        <f>'Anexo.I.4.a'!D41</f>
        <v>20000</v>
      </c>
    </row>
    <row r="75" spans="1:6" ht="12.75">
      <c r="A75" s="194"/>
      <c r="B75" s="52"/>
      <c r="C75" s="236"/>
      <c r="D75" s="194"/>
      <c r="E75" s="52"/>
      <c r="F75" s="80"/>
    </row>
    <row r="76" spans="1:6" ht="12.75">
      <c r="A76" s="194" t="s">
        <v>83</v>
      </c>
      <c r="B76" s="52" t="s">
        <v>92</v>
      </c>
      <c r="C76" s="164">
        <f>SUM(F76:F77)</f>
        <v>130000</v>
      </c>
      <c r="D76" s="194" t="s">
        <v>25</v>
      </c>
      <c r="E76" s="52" t="s">
        <v>157</v>
      </c>
      <c r="F76" s="80">
        <f>'Anexo.I.4.a'!D50</f>
        <v>30000</v>
      </c>
    </row>
    <row r="77" spans="1:6" ht="12.75">
      <c r="A77" s="194"/>
      <c r="B77" s="52"/>
      <c r="C77" s="164"/>
      <c r="D77" s="194" t="s">
        <v>112</v>
      </c>
      <c r="E77" s="52" t="s">
        <v>479</v>
      </c>
      <c r="F77" s="80">
        <f>'Anexo.I.4.a'!D82</f>
        <v>100000</v>
      </c>
    </row>
    <row r="78" spans="1:6" ht="12.75">
      <c r="A78" s="194"/>
      <c r="B78" s="52"/>
      <c r="C78" s="164"/>
      <c r="D78" s="84"/>
      <c r="E78" s="52"/>
      <c r="F78" s="80"/>
    </row>
    <row r="79" spans="1:6" ht="12.75">
      <c r="A79" s="194" t="s">
        <v>43</v>
      </c>
      <c r="B79" s="237" t="s">
        <v>47</v>
      </c>
      <c r="C79" s="164">
        <f>SUM(F79:F83)</f>
        <v>690000</v>
      </c>
      <c r="D79" s="194" t="s">
        <v>25</v>
      </c>
      <c r="E79" s="52" t="s">
        <v>157</v>
      </c>
      <c r="F79" s="80">
        <f>'Anexo.I.4.a'!D51</f>
        <v>100000</v>
      </c>
    </row>
    <row r="80" spans="1:6" ht="12.75">
      <c r="A80" s="194"/>
      <c r="B80" s="52"/>
      <c r="C80" s="84"/>
      <c r="D80" s="194" t="s">
        <v>17</v>
      </c>
      <c r="E80" s="52" t="s">
        <v>159</v>
      </c>
      <c r="F80" s="80">
        <f>'Anexo.I.4.a'!D59</f>
        <v>20000</v>
      </c>
    </row>
    <row r="81" spans="1:6" ht="12.75">
      <c r="A81" s="194"/>
      <c r="B81" s="52"/>
      <c r="C81" s="84"/>
      <c r="D81" s="194" t="s">
        <v>28</v>
      </c>
      <c r="E81" s="52" t="s">
        <v>477</v>
      </c>
      <c r="F81" s="80">
        <f>'Anexo.I.4.a'!D68</f>
        <v>150000</v>
      </c>
    </row>
    <row r="82" spans="1:6" ht="12.75">
      <c r="A82" s="194"/>
      <c r="B82" s="52"/>
      <c r="C82" s="84"/>
      <c r="D82" s="194" t="s">
        <v>112</v>
      </c>
      <c r="E82" s="52" t="s">
        <v>479</v>
      </c>
      <c r="F82" s="80">
        <f>'Anexo.I.4.a'!D83</f>
        <v>395000</v>
      </c>
    </row>
    <row r="83" spans="1:6" ht="12.75">
      <c r="A83" s="195"/>
      <c r="B83" s="151"/>
      <c r="C83" s="152"/>
      <c r="D83" s="194" t="s">
        <v>113</v>
      </c>
      <c r="E83" s="52" t="s">
        <v>161</v>
      </c>
      <c r="F83" s="80">
        <f>'Anexo.I.4.a'!D94</f>
        <v>25000</v>
      </c>
    </row>
    <row r="84" spans="1:6" ht="12.75">
      <c r="A84" s="196"/>
      <c r="B84" s="58"/>
      <c r="C84" s="238"/>
      <c r="D84" s="84"/>
      <c r="E84" s="52"/>
      <c r="F84" s="80"/>
    </row>
    <row r="85" spans="1:6" ht="12.75">
      <c r="A85" s="194" t="s">
        <v>40</v>
      </c>
      <c r="B85" s="237" t="s">
        <v>48</v>
      </c>
      <c r="C85" s="164">
        <f>SUM(F85:F89)</f>
        <v>680000</v>
      </c>
      <c r="D85" s="194" t="s">
        <v>25</v>
      </c>
      <c r="E85" s="52" t="s">
        <v>157</v>
      </c>
      <c r="F85" s="80">
        <f>'Anexo.I.4.a'!D52</f>
        <v>150000</v>
      </c>
    </row>
    <row r="86" spans="1:6" ht="12.75">
      <c r="A86" s="194"/>
      <c r="B86" s="52"/>
      <c r="C86" s="84"/>
      <c r="D86" s="194" t="s">
        <v>17</v>
      </c>
      <c r="E86" s="52" t="s">
        <v>159</v>
      </c>
      <c r="F86" s="80">
        <f>'Anexo.I.4.a'!D60</f>
        <v>10000</v>
      </c>
    </row>
    <row r="87" spans="1:6" ht="12.75">
      <c r="A87" s="194"/>
      <c r="B87" s="52"/>
      <c r="C87" s="84"/>
      <c r="D87" s="194" t="s">
        <v>28</v>
      </c>
      <c r="E87" s="52" t="s">
        <v>477</v>
      </c>
      <c r="F87" s="80">
        <f>'Anexo.I.4.a'!D69</f>
        <v>25000</v>
      </c>
    </row>
    <row r="88" spans="1:6" ht="12.75">
      <c r="A88" s="194"/>
      <c r="B88" s="237"/>
      <c r="C88" s="84"/>
      <c r="D88" s="194" t="s">
        <v>112</v>
      </c>
      <c r="E88" s="52" t="s">
        <v>479</v>
      </c>
      <c r="F88" s="80">
        <f>'Anexo.I.4.a'!D84</f>
        <v>470000</v>
      </c>
    </row>
    <row r="89" spans="1:6" ht="12.75">
      <c r="A89" s="194"/>
      <c r="B89" s="237"/>
      <c r="C89" s="84"/>
      <c r="D89" s="194" t="s">
        <v>113</v>
      </c>
      <c r="E89" s="52" t="s">
        <v>161</v>
      </c>
      <c r="F89" s="80">
        <f>'Anexo.I.4.a'!D95</f>
        <v>25000</v>
      </c>
    </row>
    <row r="90" spans="1:6" ht="12.75">
      <c r="A90" s="194"/>
      <c r="B90" s="237"/>
      <c r="C90" s="84"/>
      <c r="D90" s="84"/>
      <c r="E90" s="52"/>
      <c r="F90" s="80"/>
    </row>
    <row r="91" spans="1:6" ht="12.75">
      <c r="A91" s="194" t="s">
        <v>74</v>
      </c>
      <c r="B91" s="237" t="s">
        <v>47</v>
      </c>
      <c r="C91" s="164">
        <f>SUM(F91:F92)</f>
        <v>160000</v>
      </c>
      <c r="D91" s="194" t="s">
        <v>31</v>
      </c>
      <c r="E91" s="52" t="s">
        <v>155</v>
      </c>
      <c r="F91" s="80">
        <f>'Anexo.I.4.a'!D27</f>
        <v>55000</v>
      </c>
    </row>
    <row r="92" spans="1:6" ht="12.75">
      <c r="A92" s="194"/>
      <c r="B92" s="237"/>
      <c r="C92" s="84"/>
      <c r="D92" s="194" t="s">
        <v>24</v>
      </c>
      <c r="E92" s="52" t="s">
        <v>156</v>
      </c>
      <c r="F92" s="80">
        <f>'Anexo.I.4.a'!D42</f>
        <v>105000</v>
      </c>
    </row>
    <row r="93" spans="1:6" ht="12.75">
      <c r="A93" s="194"/>
      <c r="B93" s="237"/>
      <c r="C93" s="84"/>
      <c r="D93" s="84"/>
      <c r="E93" s="52"/>
      <c r="F93" s="80"/>
    </row>
    <row r="94" spans="1:6" ht="12.75">
      <c r="A94" s="194" t="s">
        <v>75</v>
      </c>
      <c r="B94" s="237" t="s">
        <v>48</v>
      </c>
      <c r="C94" s="164">
        <f>SUM(F94:F95)</f>
        <v>110000</v>
      </c>
      <c r="D94" s="194" t="s">
        <v>31</v>
      </c>
      <c r="E94" s="52" t="s">
        <v>155</v>
      </c>
      <c r="F94" s="80">
        <f>'Anexo.I.4.a'!D28</f>
        <v>30000</v>
      </c>
    </row>
    <row r="95" spans="1:6" ht="12.75">
      <c r="A95" s="194"/>
      <c r="B95" s="237"/>
      <c r="C95" s="164"/>
      <c r="D95" s="194" t="s">
        <v>24</v>
      </c>
      <c r="E95" s="52" t="s">
        <v>156</v>
      </c>
      <c r="F95" s="80">
        <f>'Anexo.I.4.a'!D43</f>
        <v>80000</v>
      </c>
    </row>
    <row r="96" spans="1:6" ht="12.75">
      <c r="A96" s="194"/>
      <c r="B96" s="237"/>
      <c r="C96" s="84"/>
      <c r="D96" s="84"/>
      <c r="E96" s="52"/>
      <c r="F96" s="80"/>
    </row>
    <row r="97" spans="1:6" ht="12.75">
      <c r="A97" s="194" t="s">
        <v>41</v>
      </c>
      <c r="B97" s="52" t="s">
        <v>29</v>
      </c>
      <c r="C97" s="80">
        <f>SUM(F97:F99)</f>
        <v>282000</v>
      </c>
      <c r="D97" s="194" t="s">
        <v>136</v>
      </c>
      <c r="E97" s="52" t="s">
        <v>436</v>
      </c>
      <c r="F97" s="80">
        <f>'Anexo.I.4.a'!D117</f>
        <v>77000</v>
      </c>
    </row>
    <row r="98" spans="1:6" ht="12.75">
      <c r="A98" s="194"/>
      <c r="B98" s="237"/>
      <c r="C98" s="84"/>
      <c r="D98" s="194" t="s">
        <v>139</v>
      </c>
      <c r="E98" s="52" t="s">
        <v>168</v>
      </c>
      <c r="F98" s="80">
        <f>'Anexo.I.4.a'!D142</f>
        <v>150000</v>
      </c>
    </row>
    <row r="99" spans="1:6" ht="12.75">
      <c r="A99" s="194"/>
      <c r="B99" s="237"/>
      <c r="C99" s="84"/>
      <c r="D99" s="194" t="s">
        <v>474</v>
      </c>
      <c r="E99" s="52" t="s">
        <v>169</v>
      </c>
      <c r="F99" s="80">
        <f>'Anexo.I.4.a'!D148</f>
        <v>55000</v>
      </c>
    </row>
    <row r="100" spans="1:6" ht="12.75">
      <c r="A100" s="194"/>
      <c r="B100" s="237"/>
      <c r="C100" s="84"/>
      <c r="D100" s="84"/>
      <c r="E100" s="52"/>
      <c r="F100" s="80"/>
    </row>
    <row r="101" spans="1:6" ht="12.75">
      <c r="A101" s="194" t="s">
        <v>64</v>
      </c>
      <c r="B101" s="237" t="s">
        <v>96</v>
      </c>
      <c r="C101" s="236">
        <f>F101</f>
        <v>1050000</v>
      </c>
      <c r="D101" s="194" t="s">
        <v>136</v>
      </c>
      <c r="E101" s="52" t="s">
        <v>436</v>
      </c>
      <c r="F101" s="80">
        <f>'Anexo.I.4.a'!D118</f>
        <v>1050000</v>
      </c>
    </row>
    <row r="102" spans="1:6" ht="12.75">
      <c r="A102" s="194" t="s">
        <v>107</v>
      </c>
      <c r="B102" s="237" t="s">
        <v>141</v>
      </c>
      <c r="C102" s="236">
        <f aca="true" t="shared" si="1" ref="C102:C117">F102</f>
        <v>85000</v>
      </c>
      <c r="D102" s="194" t="s">
        <v>136</v>
      </c>
      <c r="E102" s="52" t="s">
        <v>436</v>
      </c>
      <c r="F102" s="80">
        <f>'Anexo.I.4.a'!D119</f>
        <v>85000</v>
      </c>
    </row>
    <row r="103" spans="1:6" ht="12.75">
      <c r="A103" s="194" t="s">
        <v>66</v>
      </c>
      <c r="B103" s="237" t="s">
        <v>97</v>
      </c>
      <c r="C103" s="236">
        <f t="shared" si="1"/>
        <v>102000</v>
      </c>
      <c r="D103" s="194" t="s">
        <v>136</v>
      </c>
      <c r="E103" s="52" t="s">
        <v>436</v>
      </c>
      <c r="F103" s="80">
        <f>'Anexo.I.4.a'!D120</f>
        <v>102000</v>
      </c>
    </row>
    <row r="104" spans="1:6" ht="12.75">
      <c r="A104" s="194" t="s">
        <v>65</v>
      </c>
      <c r="B104" s="237" t="s">
        <v>142</v>
      </c>
      <c r="C104" s="236">
        <f t="shared" si="1"/>
        <v>43000</v>
      </c>
      <c r="D104" s="194" t="s">
        <v>136</v>
      </c>
      <c r="E104" s="52" t="s">
        <v>436</v>
      </c>
      <c r="F104" s="80">
        <f>'Anexo.I.4.a'!D121</f>
        <v>43000</v>
      </c>
    </row>
    <row r="105" spans="1:6" ht="12.75">
      <c r="A105" s="194" t="s">
        <v>67</v>
      </c>
      <c r="B105" s="237" t="s">
        <v>98</v>
      </c>
      <c r="C105" s="236">
        <f t="shared" si="1"/>
        <v>85000</v>
      </c>
      <c r="D105" s="194" t="s">
        <v>136</v>
      </c>
      <c r="E105" s="52" t="s">
        <v>436</v>
      </c>
      <c r="F105" s="80">
        <f>'Anexo.I.4.a'!D122</f>
        <v>85000</v>
      </c>
    </row>
    <row r="106" spans="1:6" ht="12.75">
      <c r="A106" s="194" t="s">
        <v>79</v>
      </c>
      <c r="B106" s="237" t="s">
        <v>144</v>
      </c>
      <c r="C106" s="236">
        <f t="shared" si="1"/>
        <v>61000</v>
      </c>
      <c r="D106" s="194" t="s">
        <v>136</v>
      </c>
      <c r="E106" s="52" t="s">
        <v>436</v>
      </c>
      <c r="F106" s="80">
        <f>'Anexo.I.4.a'!D123</f>
        <v>61000</v>
      </c>
    </row>
    <row r="107" spans="1:6" ht="12.75">
      <c r="A107" s="194" t="s">
        <v>108</v>
      </c>
      <c r="B107" s="237" t="s">
        <v>486</v>
      </c>
      <c r="C107" s="236">
        <f t="shared" si="1"/>
        <v>43000</v>
      </c>
      <c r="D107" s="194" t="s">
        <v>136</v>
      </c>
      <c r="E107" s="52" t="s">
        <v>436</v>
      </c>
      <c r="F107" s="80">
        <f>'Anexo.I.4.a'!D124</f>
        <v>43000</v>
      </c>
    </row>
    <row r="108" spans="1:6" ht="12.75">
      <c r="A108" s="194" t="s">
        <v>406</v>
      </c>
      <c r="B108" s="237" t="s">
        <v>143</v>
      </c>
      <c r="C108" s="236">
        <f t="shared" si="1"/>
        <v>11000</v>
      </c>
      <c r="D108" s="194" t="s">
        <v>136</v>
      </c>
      <c r="E108" s="52" t="s">
        <v>436</v>
      </c>
      <c r="F108" s="80">
        <f>'Anexo.I.4.a'!D125</f>
        <v>11000</v>
      </c>
    </row>
    <row r="109" spans="1:6" ht="12.75">
      <c r="A109" s="194" t="s">
        <v>81</v>
      </c>
      <c r="B109" s="237" t="s">
        <v>99</v>
      </c>
      <c r="C109" s="236">
        <f t="shared" si="1"/>
        <v>33000</v>
      </c>
      <c r="D109" s="194" t="s">
        <v>136</v>
      </c>
      <c r="E109" s="52" t="s">
        <v>436</v>
      </c>
      <c r="F109" s="80">
        <f>'Anexo.I.4.a'!D126</f>
        <v>33000</v>
      </c>
    </row>
    <row r="110" spans="1:6" ht="12.75">
      <c r="A110" s="194" t="s">
        <v>77</v>
      </c>
      <c r="B110" s="237" t="s">
        <v>100</v>
      </c>
      <c r="C110" s="236">
        <f t="shared" si="1"/>
        <v>305000</v>
      </c>
      <c r="D110" s="194" t="s">
        <v>136</v>
      </c>
      <c r="E110" s="52" t="s">
        <v>436</v>
      </c>
      <c r="F110" s="80">
        <f>'Anexo.I.4.a'!D127</f>
        <v>305000</v>
      </c>
    </row>
    <row r="111" spans="1:6" ht="12.75">
      <c r="A111" s="194" t="s">
        <v>78</v>
      </c>
      <c r="B111" s="237" t="s">
        <v>101</v>
      </c>
      <c r="C111" s="236">
        <f t="shared" si="1"/>
        <v>105000</v>
      </c>
      <c r="D111" s="194" t="s">
        <v>136</v>
      </c>
      <c r="E111" s="52" t="s">
        <v>436</v>
      </c>
      <c r="F111" s="80">
        <f>'Anexo.I.4.a'!D128</f>
        <v>105000</v>
      </c>
    </row>
    <row r="112" spans="1:6" ht="12.75">
      <c r="A112" s="194"/>
      <c r="B112" s="237"/>
      <c r="C112" s="236"/>
      <c r="D112" s="84"/>
      <c r="E112" s="52"/>
      <c r="F112" s="86"/>
    </row>
    <row r="113" spans="1:6" ht="12.75">
      <c r="A113" s="194" t="s">
        <v>117</v>
      </c>
      <c r="B113" s="52" t="s">
        <v>92</v>
      </c>
      <c r="C113" s="236">
        <f t="shared" si="1"/>
        <v>10000</v>
      </c>
      <c r="D113" s="194" t="s">
        <v>139</v>
      </c>
      <c r="E113" s="52" t="s">
        <v>168</v>
      </c>
      <c r="F113" s="80">
        <f>'Anexo.I.4.a'!D143</f>
        <v>10000</v>
      </c>
    </row>
    <row r="114" spans="1:6" ht="12.75">
      <c r="A114" s="196"/>
      <c r="B114" s="239"/>
      <c r="C114" s="255"/>
      <c r="D114" s="238"/>
      <c r="E114" s="58"/>
      <c r="F114" s="256"/>
    </row>
    <row r="115" spans="1:6" ht="12.75">
      <c r="A115" s="194" t="s">
        <v>115</v>
      </c>
      <c r="B115" s="237" t="s">
        <v>47</v>
      </c>
      <c r="C115" s="236">
        <f t="shared" si="1"/>
        <v>10000</v>
      </c>
      <c r="D115" s="194" t="s">
        <v>139</v>
      </c>
      <c r="E115" s="52" t="s">
        <v>168</v>
      </c>
      <c r="F115" s="80">
        <f>'Anexo.I.4.a'!D144</f>
        <v>10000</v>
      </c>
    </row>
    <row r="116" spans="1:6" ht="12.75">
      <c r="A116" s="194"/>
      <c r="B116" s="237"/>
      <c r="C116" s="255"/>
      <c r="D116" s="238"/>
      <c r="E116" s="58"/>
      <c r="F116" s="256"/>
    </row>
    <row r="117" spans="1:6" ht="12.75">
      <c r="A117" s="194" t="s">
        <v>116</v>
      </c>
      <c r="B117" s="237" t="s">
        <v>48</v>
      </c>
      <c r="C117" s="236">
        <f t="shared" si="1"/>
        <v>10000</v>
      </c>
      <c r="D117" s="194" t="s">
        <v>139</v>
      </c>
      <c r="E117" s="52" t="s">
        <v>168</v>
      </c>
      <c r="F117" s="80">
        <f>'Anexo.I.4.a'!D145</f>
        <v>10000</v>
      </c>
    </row>
    <row r="118" spans="1:6" ht="13.5" thickBot="1">
      <c r="A118" s="196"/>
      <c r="B118" s="239"/>
      <c r="C118" s="238"/>
      <c r="D118" s="20"/>
      <c r="E118" s="21"/>
      <c r="F118" s="227"/>
    </row>
    <row r="119" spans="1:6" ht="13.5" thickBot="1">
      <c r="A119" s="209"/>
      <c r="B119" s="231" t="s">
        <v>19</v>
      </c>
      <c r="C119" s="232">
        <f>SUM(C48:C118)</f>
        <v>6850000</v>
      </c>
      <c r="D119" s="214"/>
      <c r="E119" s="240"/>
      <c r="F119" s="232">
        <f>SUM(F48:F118)</f>
        <v>6850000</v>
      </c>
    </row>
    <row r="120" spans="1:6" ht="13.5" thickBot="1">
      <c r="A120" s="196"/>
      <c r="B120" s="58"/>
      <c r="C120" s="238"/>
      <c r="D120" s="241"/>
      <c r="E120" s="58"/>
      <c r="F120" s="242"/>
    </row>
    <row r="121" spans="1:6" ht="13.5" thickBot="1">
      <c r="A121" s="78"/>
      <c r="B121" s="63" t="s">
        <v>20</v>
      </c>
      <c r="C121" s="87">
        <f>C47+C119</f>
        <v>25120000</v>
      </c>
      <c r="D121" s="88"/>
      <c r="E121" s="82"/>
      <c r="F121" s="87">
        <f>F47+F119</f>
        <v>25120000</v>
      </c>
    </row>
    <row r="122" spans="1:6" ht="12.75">
      <c r="A122" s="243"/>
      <c r="B122" s="244"/>
      <c r="C122" s="243"/>
      <c r="D122" s="243"/>
      <c r="E122" s="13"/>
      <c r="F122" s="245"/>
    </row>
    <row r="123" spans="1:6" ht="12.75">
      <c r="A123" s="243"/>
      <c r="B123" s="244"/>
      <c r="C123" s="243"/>
      <c r="D123" s="243"/>
      <c r="E123" s="13"/>
      <c r="F123" s="245"/>
    </row>
    <row r="124" spans="1:6" ht="12.75">
      <c r="A124" s="243"/>
      <c r="B124" s="244"/>
      <c r="C124" s="243"/>
      <c r="D124" s="243"/>
      <c r="E124" s="13"/>
      <c r="F124" s="245"/>
    </row>
    <row r="125" spans="1:6" ht="12.75">
      <c r="A125" s="85"/>
      <c r="B125" s="13"/>
      <c r="C125" s="85"/>
      <c r="D125" s="85"/>
      <c r="E125" s="13"/>
      <c r="F125" s="245"/>
    </row>
  </sheetData>
  <sheetProtection/>
  <mergeCells count="2">
    <mergeCell ref="A4:F4"/>
    <mergeCell ref="A6:F7"/>
  </mergeCells>
  <printOptions/>
  <pageMargins left="0.1968503937007874" right="0.15748031496062992" top="0.31496062992125984" bottom="0.2362204724409449" header="0.2362204724409449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3.8515625" style="0" customWidth="1"/>
    <col min="2" max="2" width="20.7109375" style="0" customWidth="1"/>
    <col min="3" max="3" width="15.421875" style="0" customWidth="1"/>
    <col min="4" max="4" width="17.7109375" style="0" customWidth="1"/>
  </cols>
  <sheetData>
    <row r="1" ht="12.75">
      <c r="A1" s="6" t="s">
        <v>154</v>
      </c>
    </row>
    <row r="2" ht="12.75">
      <c r="A2" s="8" t="s">
        <v>560</v>
      </c>
    </row>
    <row r="3" ht="12.75">
      <c r="A3" s="8"/>
    </row>
    <row r="4" spans="1:4" ht="12.75">
      <c r="A4" s="509" t="s">
        <v>613</v>
      </c>
      <c r="B4" s="509"/>
      <c r="C4" s="509"/>
      <c r="D4" s="509"/>
    </row>
    <row r="5" ht="12.75">
      <c r="A5" s="6"/>
    </row>
    <row r="6" ht="13.5" thickBot="1"/>
    <row r="7" spans="1:4" ht="13.5" thickBot="1">
      <c r="A7" s="292" t="s">
        <v>540</v>
      </c>
      <c r="B7" s="510" t="s">
        <v>541</v>
      </c>
      <c r="C7" s="518"/>
      <c r="D7" s="293" t="s">
        <v>542</v>
      </c>
    </row>
    <row r="8" spans="1:4" ht="13.5" thickBot="1">
      <c r="A8" s="260"/>
      <c r="B8" s="32" t="s">
        <v>543</v>
      </c>
      <c r="C8" s="247">
        <v>2018</v>
      </c>
      <c r="D8" s="294"/>
    </row>
    <row r="9" spans="1:4" ht="12.75">
      <c r="A9" s="56" t="s">
        <v>544</v>
      </c>
      <c r="B9" s="295" t="s">
        <v>545</v>
      </c>
      <c r="C9" s="296">
        <v>10000</v>
      </c>
      <c r="D9" s="297" t="s">
        <v>546</v>
      </c>
    </row>
    <row r="10" spans="1:4" ht="12.75">
      <c r="A10" s="289" t="s">
        <v>547</v>
      </c>
      <c r="B10" s="298" t="s">
        <v>548</v>
      </c>
      <c r="C10" s="299">
        <v>10000</v>
      </c>
      <c r="D10" s="297"/>
    </row>
    <row r="11" spans="1:4" ht="13.5" thickBot="1">
      <c r="A11" s="300" t="s">
        <v>549</v>
      </c>
      <c r="B11" s="253" t="s">
        <v>550</v>
      </c>
      <c r="C11" s="301">
        <v>10000</v>
      </c>
      <c r="D11" s="297" t="s">
        <v>551</v>
      </c>
    </row>
    <row r="12" spans="1:4" ht="13.5" thickBot="1">
      <c r="A12" s="83" t="s">
        <v>4</v>
      </c>
      <c r="B12" s="302"/>
      <c r="C12" s="303">
        <f>SUM(C9:C11)</f>
        <v>30000</v>
      </c>
      <c r="D12" s="294"/>
    </row>
  </sheetData>
  <sheetProtection/>
  <mergeCells count="2">
    <mergeCell ref="A4:D4"/>
    <mergeCell ref="B7:C7"/>
  </mergeCells>
  <printOptions/>
  <pageMargins left="0.31496062992125984" right="0.2362204724409449" top="0.5118110236220472" bottom="0.7874015748031497" header="0.31496062992125984" footer="0.31496062992125984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4.00390625" style="0" customWidth="1"/>
    <col min="2" max="2" width="17.7109375" style="0" customWidth="1"/>
  </cols>
  <sheetData>
    <row r="1" ht="12.75">
      <c r="A1" s="6" t="s">
        <v>154</v>
      </c>
    </row>
    <row r="2" ht="12.75">
      <c r="A2" s="8" t="s">
        <v>560</v>
      </c>
    </row>
    <row r="3" ht="12.75">
      <c r="A3" s="6" t="s">
        <v>511</v>
      </c>
    </row>
    <row r="4" ht="12.75">
      <c r="A4" s="6"/>
    </row>
    <row r="5" spans="1:2" ht="12.75">
      <c r="A5" s="509" t="s">
        <v>614</v>
      </c>
      <c r="B5" s="509"/>
    </row>
    <row r="6" spans="1:2" ht="12.75">
      <c r="A6" s="509" t="s">
        <v>615</v>
      </c>
      <c r="B6" s="509"/>
    </row>
    <row r="7" ht="12.75">
      <c r="B7" s="3"/>
    </row>
    <row r="8" ht="12.75">
      <c r="A8" s="6"/>
    </row>
    <row r="9" ht="13.5" thickBot="1"/>
    <row r="10" spans="1:2" ht="12.75">
      <c r="A10" s="304" t="s">
        <v>5</v>
      </c>
      <c r="B10" s="11" t="s">
        <v>552</v>
      </c>
    </row>
    <row r="11" spans="1:2" ht="13.5" thickBot="1">
      <c r="A11" s="285"/>
      <c r="B11" s="29" t="s">
        <v>617</v>
      </c>
    </row>
    <row r="12" spans="1:2" ht="12.75">
      <c r="A12" s="136" t="s">
        <v>553</v>
      </c>
      <c r="B12" s="305">
        <v>11631000</v>
      </c>
    </row>
    <row r="13" spans="1:2" ht="12.75">
      <c r="A13" s="31" t="s">
        <v>616</v>
      </c>
      <c r="B13" s="306">
        <v>8964000</v>
      </c>
    </row>
    <row r="14" spans="1:2" ht="13.5" thickBot="1">
      <c r="A14" s="280" t="s">
        <v>554</v>
      </c>
      <c r="B14" s="307"/>
    </row>
    <row r="15" spans="1:2" ht="13.5" thickBot="1">
      <c r="A15" s="83" t="s">
        <v>555</v>
      </c>
      <c r="B15" s="308">
        <f>B12+B13</f>
        <v>20595000</v>
      </c>
    </row>
  </sheetData>
  <sheetProtection/>
  <mergeCells count="2">
    <mergeCell ref="A5:B5"/>
    <mergeCell ref="A6:B6"/>
  </mergeCells>
  <printOptions/>
  <pageMargins left="0.511811024" right="0.511811024" top="0.43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2">
      <selection activeCell="D70" sqref="D70"/>
    </sheetView>
  </sheetViews>
  <sheetFormatPr defaultColWidth="9.140625" defaultRowHeight="12.75"/>
  <cols>
    <col min="1" max="1" width="59.00390625" style="0" customWidth="1"/>
    <col min="2" max="2" width="17.421875" style="0" customWidth="1"/>
    <col min="3" max="4" width="15.00390625" style="0" customWidth="1"/>
    <col min="5" max="5" width="16.28125" style="0" customWidth="1"/>
    <col min="6" max="6" width="16.57421875" style="0" customWidth="1"/>
  </cols>
  <sheetData>
    <row r="1" ht="12.75">
      <c r="A1" s="6" t="s">
        <v>154</v>
      </c>
    </row>
    <row r="2" ht="12.75">
      <c r="A2" s="8" t="s">
        <v>560</v>
      </c>
    </row>
    <row r="4" spans="1:6" ht="12.75">
      <c r="A4" s="509" t="s">
        <v>620</v>
      </c>
      <c r="B4" s="509"/>
      <c r="C4" s="509"/>
      <c r="D4" s="509"/>
      <c r="E4" s="509"/>
      <c r="F4" s="509"/>
    </row>
    <row r="6" ht="13.5" thickBot="1"/>
    <row r="7" spans="1:6" ht="12.75">
      <c r="A7" s="49" t="s">
        <v>5</v>
      </c>
      <c r="B7" s="49" t="s">
        <v>621</v>
      </c>
      <c r="C7" s="49" t="s">
        <v>621</v>
      </c>
      <c r="D7" s="49" t="s">
        <v>621</v>
      </c>
      <c r="E7" s="49" t="s">
        <v>622</v>
      </c>
      <c r="F7" s="49" t="s">
        <v>622</v>
      </c>
    </row>
    <row r="8" spans="1:6" ht="13.5" thickBot="1">
      <c r="A8" s="285"/>
      <c r="B8" s="254">
        <v>2014</v>
      </c>
      <c r="C8" s="254">
        <v>2015</v>
      </c>
      <c r="D8" s="254">
        <v>2016</v>
      </c>
      <c r="E8" s="254">
        <v>2017</v>
      </c>
      <c r="F8" s="254">
        <v>2018</v>
      </c>
    </row>
    <row r="9" spans="1:6" ht="12.75">
      <c r="A9" s="136"/>
      <c r="B9" s="330"/>
      <c r="C9" s="330"/>
      <c r="D9" s="330"/>
      <c r="E9" s="330"/>
      <c r="F9" s="330"/>
    </row>
    <row r="10" spans="1:6" ht="12.75">
      <c r="A10" s="331" t="s">
        <v>38</v>
      </c>
      <c r="B10" s="332"/>
      <c r="C10" s="332"/>
      <c r="D10" s="332"/>
      <c r="E10" s="332"/>
      <c r="F10" s="332"/>
    </row>
    <row r="11" spans="1:6" ht="12.75">
      <c r="A11" s="31"/>
      <c r="B11" s="332"/>
      <c r="C11" s="332"/>
      <c r="D11" s="332"/>
      <c r="E11" s="332"/>
      <c r="F11" s="332"/>
    </row>
    <row r="12" spans="1:6" ht="12.75">
      <c r="A12" s="55" t="s">
        <v>539</v>
      </c>
      <c r="B12" s="333">
        <f>B13+B14+B15</f>
        <v>8076277.75</v>
      </c>
      <c r="C12" s="333">
        <f>C13+C14+C15</f>
        <v>8198750.1</v>
      </c>
      <c r="D12" s="333">
        <f>D13+D14+D15</f>
        <v>8555307.02</v>
      </c>
      <c r="E12" s="333">
        <f>E13+E14+E15</f>
        <v>12200000</v>
      </c>
      <c r="F12" s="333">
        <f>F13+F14+F15</f>
        <v>14595000</v>
      </c>
    </row>
    <row r="13" spans="1:6" ht="12.75">
      <c r="A13" s="31" t="s">
        <v>623</v>
      </c>
      <c r="B13" s="334">
        <v>3999826.81</v>
      </c>
      <c r="C13" s="334">
        <v>4255318.92</v>
      </c>
      <c r="D13" s="334">
        <v>4822733.54</v>
      </c>
      <c r="E13" s="334">
        <v>6314000</v>
      </c>
      <c r="F13" s="334">
        <v>7480000</v>
      </c>
    </row>
    <row r="14" spans="1:6" ht="12.75">
      <c r="A14" s="31" t="s">
        <v>624</v>
      </c>
      <c r="B14" s="334">
        <v>81366.91</v>
      </c>
      <c r="C14" s="334">
        <v>44907.26</v>
      </c>
      <c r="D14" s="334">
        <v>7159.49</v>
      </c>
      <c r="E14" s="334">
        <v>100000</v>
      </c>
      <c r="F14" s="334">
        <v>100000</v>
      </c>
    </row>
    <row r="15" spans="1:6" ht="12.75">
      <c r="A15" s="31" t="s">
        <v>557</v>
      </c>
      <c r="B15" s="334">
        <v>3995084.03</v>
      </c>
      <c r="C15" s="334">
        <v>3898523.92</v>
      </c>
      <c r="D15" s="334">
        <v>3725413.99</v>
      </c>
      <c r="E15" s="334">
        <v>5786000</v>
      </c>
      <c r="F15" s="334">
        <v>7015000</v>
      </c>
    </row>
    <row r="16" spans="1:6" ht="12.75">
      <c r="A16" s="31"/>
      <c r="B16" s="334"/>
      <c r="C16" s="334"/>
      <c r="D16" s="334"/>
      <c r="E16" s="334"/>
      <c r="F16" s="334"/>
    </row>
    <row r="17" spans="1:6" ht="12.75">
      <c r="A17" s="55" t="s">
        <v>538</v>
      </c>
      <c r="B17" s="333">
        <f>B18+B19</f>
        <v>1126171.18</v>
      </c>
      <c r="C17" s="333">
        <f>C18+C19</f>
        <v>2516243.77</v>
      </c>
      <c r="D17" s="333">
        <f>D18+D19</f>
        <v>1346013.5</v>
      </c>
      <c r="E17" s="333">
        <f>E18+E19</f>
        <v>2495000</v>
      </c>
      <c r="F17" s="333">
        <f>F18+F19</f>
        <v>3565000</v>
      </c>
    </row>
    <row r="18" spans="1:6" ht="12.75">
      <c r="A18" s="31" t="s">
        <v>625</v>
      </c>
      <c r="B18" s="334">
        <v>781385.73</v>
      </c>
      <c r="C18" s="334">
        <v>2168690.2</v>
      </c>
      <c r="D18" s="334">
        <v>1195819.52</v>
      </c>
      <c r="E18" s="334">
        <v>2245000</v>
      </c>
      <c r="F18" s="334">
        <v>3215000</v>
      </c>
    </row>
    <row r="19" spans="1:6" ht="12.75">
      <c r="A19" s="31" t="s">
        <v>626</v>
      </c>
      <c r="B19" s="334">
        <v>344785.45</v>
      </c>
      <c r="C19" s="334">
        <v>347553.57</v>
      </c>
      <c r="D19" s="334">
        <v>150193.98</v>
      </c>
      <c r="E19" s="334">
        <v>250000</v>
      </c>
      <c r="F19" s="334">
        <v>350000</v>
      </c>
    </row>
    <row r="20" spans="1:6" ht="12.75">
      <c r="A20" s="31"/>
      <c r="B20" s="334"/>
      <c r="C20" s="334"/>
      <c r="D20" s="334"/>
      <c r="E20" s="334"/>
      <c r="F20" s="334"/>
    </row>
    <row r="21" spans="1:6" ht="12.75">
      <c r="A21" s="55" t="s">
        <v>50</v>
      </c>
      <c r="B21" s="333">
        <v>0</v>
      </c>
      <c r="C21" s="333">
        <v>0</v>
      </c>
      <c r="D21" s="333">
        <v>0</v>
      </c>
      <c r="E21" s="333">
        <v>5000</v>
      </c>
      <c r="F21" s="333">
        <v>10000</v>
      </c>
    </row>
    <row r="22" spans="1:6" ht="13.5" thickBot="1">
      <c r="A22" s="57"/>
      <c r="B22" s="335"/>
      <c r="C22" s="335"/>
      <c r="D22" s="335"/>
      <c r="E22" s="335"/>
      <c r="F22" s="335"/>
    </row>
    <row r="23" spans="1:6" ht="13.5" thickBot="1">
      <c r="A23" s="83" t="s">
        <v>19</v>
      </c>
      <c r="B23" s="336">
        <f>B12+B17+B21</f>
        <v>9202448.93</v>
      </c>
      <c r="C23" s="336">
        <f>C12+C17+C21</f>
        <v>10714993.87</v>
      </c>
      <c r="D23" s="336">
        <f>D12+D17+D21</f>
        <v>9901320.52</v>
      </c>
      <c r="E23" s="336">
        <f>E12+E17+E21</f>
        <v>14700000</v>
      </c>
      <c r="F23" s="336">
        <f>F12+F17+F21</f>
        <v>18170000</v>
      </c>
    </row>
    <row r="24" spans="1:6" ht="12.75">
      <c r="A24" s="136"/>
      <c r="B24" s="337"/>
      <c r="C24" s="337"/>
      <c r="D24" s="337"/>
      <c r="E24" s="337"/>
      <c r="F24" s="337"/>
    </row>
    <row r="25" spans="1:6" ht="12.75">
      <c r="A25" s="338" t="s">
        <v>627</v>
      </c>
      <c r="B25" s="334">
        <v>1730972.68</v>
      </c>
      <c r="C25" s="334">
        <v>1690055.01</v>
      </c>
      <c r="D25" s="334">
        <v>1982300</v>
      </c>
      <c r="E25" s="334">
        <v>3100000</v>
      </c>
      <c r="F25" s="334">
        <v>3500000</v>
      </c>
    </row>
    <row r="26" spans="1:6" ht="12.75">
      <c r="A26" s="338" t="s">
        <v>628</v>
      </c>
      <c r="B26" s="335">
        <f>660000-131224.02</f>
        <v>528775.98</v>
      </c>
      <c r="C26" s="335">
        <f>744000-194229.09</f>
        <v>549770.91</v>
      </c>
      <c r="D26" s="335">
        <v>604030.34</v>
      </c>
      <c r="E26" s="335">
        <v>1100000</v>
      </c>
      <c r="F26" s="335">
        <v>1200000</v>
      </c>
    </row>
    <row r="27" spans="1:6" ht="12.75">
      <c r="A27" s="338" t="s">
        <v>629</v>
      </c>
      <c r="B27" s="335">
        <v>0</v>
      </c>
      <c r="C27" s="335">
        <v>0</v>
      </c>
      <c r="D27" s="335">
        <v>0</v>
      </c>
      <c r="E27" s="335">
        <v>10000</v>
      </c>
      <c r="F27" s="335">
        <v>15000</v>
      </c>
    </row>
    <row r="28" spans="1:6" ht="13.5" thickBot="1">
      <c r="A28" s="57"/>
      <c r="B28" s="335"/>
      <c r="C28" s="335"/>
      <c r="D28" s="335"/>
      <c r="E28" s="335"/>
      <c r="F28" s="335"/>
    </row>
    <row r="29" spans="1:6" ht="13.5" thickBot="1">
      <c r="A29" s="83" t="s">
        <v>4</v>
      </c>
      <c r="B29" s="336">
        <f>B23+B25+B26+B27</f>
        <v>11462197.59</v>
      </c>
      <c r="C29" s="336">
        <f>C23+C25+C26+C27</f>
        <v>12954819.79</v>
      </c>
      <c r="D29" s="336">
        <f>D23+D25+D26+D27</f>
        <v>12487650.86</v>
      </c>
      <c r="E29" s="336">
        <f>E23+E25+E26+E27</f>
        <v>18910000</v>
      </c>
      <c r="F29" s="336">
        <f>F23+F25+F26+F27</f>
        <v>22885000</v>
      </c>
    </row>
    <row r="30" spans="1:6" ht="12.75">
      <c r="A30" s="136"/>
      <c r="B30" s="337"/>
      <c r="C30" s="337"/>
      <c r="D30" s="337"/>
      <c r="E30" s="337"/>
      <c r="F30" s="337"/>
    </row>
    <row r="31" spans="1:6" ht="12.75">
      <c r="A31" s="331" t="s">
        <v>39</v>
      </c>
      <c r="B31" s="334"/>
      <c r="C31" s="334"/>
      <c r="D31" s="334"/>
      <c r="E31" s="334"/>
      <c r="F31" s="334"/>
    </row>
    <row r="32" spans="1:6" ht="12.75">
      <c r="A32" s="31"/>
      <c r="B32" s="334"/>
      <c r="C32" s="334"/>
      <c r="D32" s="334"/>
      <c r="E32" s="334"/>
      <c r="F32" s="334"/>
    </row>
    <row r="33" spans="1:6" ht="12.75">
      <c r="A33" s="55" t="s">
        <v>539</v>
      </c>
      <c r="B33" s="333">
        <f>B34+B35+B36</f>
        <v>2348643.04</v>
      </c>
      <c r="C33" s="333">
        <f>C34+C35+C36</f>
        <v>2335927.2199999997</v>
      </c>
      <c r="D33" s="333">
        <f>D34+D35+D36</f>
        <v>2653748</v>
      </c>
      <c r="E33" s="333">
        <f>E34+E35+E36</f>
        <v>4175000</v>
      </c>
      <c r="F33" s="333">
        <f>F34+F35+F36</f>
        <v>4845000</v>
      </c>
    </row>
    <row r="34" spans="1:6" ht="12.75">
      <c r="A34" s="31" t="s">
        <v>623</v>
      </c>
      <c r="B34" s="334">
        <v>1680221.04</v>
      </c>
      <c r="C34" s="334">
        <v>1580034.02</v>
      </c>
      <c r="D34" s="334">
        <v>1814913.17</v>
      </c>
      <c r="E34" s="334">
        <v>2881000</v>
      </c>
      <c r="F34" s="334">
        <v>3186000</v>
      </c>
    </row>
    <row r="35" spans="1:6" ht="12.75">
      <c r="A35" s="31" t="s">
        <v>624</v>
      </c>
      <c r="B35" s="334">
        <v>0</v>
      </c>
      <c r="C35" s="334">
        <v>0</v>
      </c>
      <c r="D35" s="334">
        <v>0</v>
      </c>
      <c r="E35" s="334">
        <v>0</v>
      </c>
      <c r="F35" s="334">
        <v>0</v>
      </c>
    </row>
    <row r="36" spans="1:6" ht="12.75">
      <c r="A36" s="31" t="s">
        <v>557</v>
      </c>
      <c r="B36" s="334">
        <v>668422</v>
      </c>
      <c r="C36" s="334">
        <v>755893.2</v>
      </c>
      <c r="D36" s="334">
        <v>838834.83</v>
      </c>
      <c r="E36" s="334">
        <v>1294000</v>
      </c>
      <c r="F36" s="334">
        <v>1659000</v>
      </c>
    </row>
    <row r="37" spans="1:6" ht="12.75">
      <c r="A37" s="31"/>
      <c r="B37" s="334"/>
      <c r="C37" s="334"/>
      <c r="D37" s="334"/>
      <c r="E37" s="334"/>
      <c r="F37" s="334"/>
    </row>
    <row r="38" spans="1:6" ht="12.75">
      <c r="A38" s="55" t="s">
        <v>538</v>
      </c>
      <c r="B38" s="333">
        <f>B39+B40</f>
        <v>274341.23</v>
      </c>
      <c r="C38" s="333">
        <f>C39+C40</f>
        <v>266717.19</v>
      </c>
      <c r="D38" s="333">
        <f>D39+D40</f>
        <v>158118.73</v>
      </c>
      <c r="E38" s="333">
        <f>E39+E40</f>
        <v>320000</v>
      </c>
      <c r="F38" s="333">
        <f>F39+F40</f>
        <v>650000</v>
      </c>
    </row>
    <row r="39" spans="1:6" ht="12.75">
      <c r="A39" s="31" t="s">
        <v>625</v>
      </c>
      <c r="B39" s="334">
        <v>274341.23</v>
      </c>
      <c r="C39" s="334">
        <v>266717.19</v>
      </c>
      <c r="D39" s="334">
        <v>158118.73</v>
      </c>
      <c r="E39" s="334">
        <v>320000</v>
      </c>
      <c r="F39" s="334">
        <v>650000</v>
      </c>
    </row>
    <row r="40" spans="1:6" ht="12.75">
      <c r="A40" s="31" t="s">
        <v>626</v>
      </c>
      <c r="B40" s="334">
        <v>0</v>
      </c>
      <c r="C40" s="334">
        <v>0</v>
      </c>
      <c r="D40" s="334">
        <v>0</v>
      </c>
      <c r="E40" s="334">
        <v>0</v>
      </c>
      <c r="F40" s="334">
        <v>0</v>
      </c>
    </row>
    <row r="41" spans="1:6" ht="12.75">
      <c r="A41" s="31"/>
      <c r="B41" s="334"/>
      <c r="C41" s="334"/>
      <c r="D41" s="334"/>
      <c r="E41" s="334"/>
      <c r="F41" s="334"/>
    </row>
    <row r="42" spans="1:6" ht="12.75">
      <c r="A42" s="55" t="s">
        <v>50</v>
      </c>
      <c r="B42" s="333">
        <v>0</v>
      </c>
      <c r="C42" s="333">
        <v>0</v>
      </c>
      <c r="D42" s="333">
        <v>0</v>
      </c>
      <c r="E42" s="333">
        <v>5000</v>
      </c>
      <c r="F42" s="333">
        <v>5000</v>
      </c>
    </row>
    <row r="43" spans="1:6" ht="13.5" thickBot="1">
      <c r="A43" s="57"/>
      <c r="B43" s="335"/>
      <c r="C43" s="335"/>
      <c r="D43" s="335"/>
      <c r="E43" s="335"/>
      <c r="F43" s="335"/>
    </row>
    <row r="44" spans="1:6" ht="13.5" thickBot="1">
      <c r="A44" s="83" t="s">
        <v>4</v>
      </c>
      <c r="B44" s="336">
        <f>B33+B38+B42</f>
        <v>2622984.27</v>
      </c>
      <c r="C44" s="336">
        <f>C33+C38+C42</f>
        <v>2602644.4099999997</v>
      </c>
      <c r="D44" s="336">
        <f>D33+D38+D42</f>
        <v>2811866.73</v>
      </c>
      <c r="E44" s="336">
        <f>E33+E38+E42</f>
        <v>4500000</v>
      </c>
      <c r="F44" s="336">
        <f>F33+F38+F42</f>
        <v>5500000</v>
      </c>
    </row>
    <row r="45" spans="1:6" ht="12.75">
      <c r="A45" s="304"/>
      <c r="B45" s="339"/>
      <c r="C45" s="339"/>
      <c r="D45" s="339"/>
      <c r="E45" s="339"/>
      <c r="F45" s="339"/>
    </row>
    <row r="46" spans="1:6" ht="12.75">
      <c r="A46" s="340" t="s">
        <v>630</v>
      </c>
      <c r="B46" s="334"/>
      <c r="C46" s="334"/>
      <c r="D46" s="334"/>
      <c r="E46" s="334"/>
      <c r="F46" s="334"/>
    </row>
    <row r="47" spans="1:6" ht="12.75">
      <c r="A47" s="31"/>
      <c r="B47" s="334"/>
      <c r="C47" s="334"/>
      <c r="D47" s="334"/>
      <c r="E47" s="334"/>
      <c r="F47" s="334"/>
    </row>
    <row r="48" spans="1:6" ht="12.75">
      <c r="A48" s="55" t="s">
        <v>539</v>
      </c>
      <c r="B48" s="333">
        <f>B49+B50+B51</f>
        <v>107159.07</v>
      </c>
      <c r="C48" s="333">
        <f>C49+C50+C51</f>
        <v>121373.29</v>
      </c>
      <c r="D48" s="333">
        <f>D49+D50+D51</f>
        <v>122692.63</v>
      </c>
      <c r="E48" s="333">
        <f>E49+E50+E51</f>
        <v>165000</v>
      </c>
      <c r="F48" s="333">
        <f>F49+F50+F51</f>
        <v>205000</v>
      </c>
    </row>
    <row r="49" spans="1:6" ht="12.75">
      <c r="A49" s="31" t="s">
        <v>623</v>
      </c>
      <c r="B49" s="334">
        <v>0</v>
      </c>
      <c r="C49" s="334">
        <v>0</v>
      </c>
      <c r="D49" s="334">
        <v>0</v>
      </c>
      <c r="E49" s="334">
        <v>11000</v>
      </c>
      <c r="F49" s="334">
        <v>65000</v>
      </c>
    </row>
    <row r="50" spans="1:6" ht="12.75">
      <c r="A50" s="31" t="s">
        <v>624</v>
      </c>
      <c r="B50" s="334">
        <v>0</v>
      </c>
      <c r="C50" s="334">
        <v>0</v>
      </c>
      <c r="D50" s="334">
        <v>0</v>
      </c>
      <c r="E50" s="334">
        <v>0</v>
      </c>
      <c r="F50" s="334">
        <v>0</v>
      </c>
    </row>
    <row r="51" spans="1:6" ht="12.75">
      <c r="A51" s="31" t="s">
        <v>557</v>
      </c>
      <c r="B51" s="334">
        <v>107159.07</v>
      </c>
      <c r="C51" s="334">
        <v>121373.29</v>
      </c>
      <c r="D51" s="334">
        <v>122692.63</v>
      </c>
      <c r="E51" s="334">
        <v>154000</v>
      </c>
      <c r="F51" s="334">
        <v>140000</v>
      </c>
    </row>
    <row r="52" spans="1:6" ht="12.75">
      <c r="A52" s="307"/>
      <c r="B52" s="341"/>
      <c r="C52" s="341"/>
      <c r="D52" s="341"/>
      <c r="E52" s="341"/>
      <c r="F52" s="341"/>
    </row>
    <row r="53" spans="1:6" ht="12.75">
      <c r="A53" s="55" t="s">
        <v>538</v>
      </c>
      <c r="B53" s="333">
        <f>B54+B55</f>
        <v>0</v>
      </c>
      <c r="C53" s="333">
        <f>C54+C55</f>
        <v>0</v>
      </c>
      <c r="D53" s="333">
        <f>D54+D55</f>
        <v>72469</v>
      </c>
      <c r="E53" s="333">
        <f>E54+E55</f>
        <v>10000</v>
      </c>
      <c r="F53" s="333">
        <f>F54+F55</f>
        <v>45000</v>
      </c>
    </row>
    <row r="54" spans="1:6" ht="12.75">
      <c r="A54" s="31" t="s">
        <v>625</v>
      </c>
      <c r="B54" s="334">
        <v>0</v>
      </c>
      <c r="C54" s="334">
        <v>0</v>
      </c>
      <c r="D54" s="334">
        <v>72469</v>
      </c>
      <c r="E54" s="334">
        <v>10000</v>
      </c>
      <c r="F54" s="334">
        <v>45000</v>
      </c>
    </row>
    <row r="55" spans="1:6" ht="12.75">
      <c r="A55" s="31" t="s">
        <v>626</v>
      </c>
      <c r="B55" s="334">
        <v>0</v>
      </c>
      <c r="C55" s="334">
        <v>0</v>
      </c>
      <c r="D55" s="334">
        <v>0</v>
      </c>
      <c r="E55" s="334">
        <v>0</v>
      </c>
      <c r="F55" s="334">
        <v>0</v>
      </c>
    </row>
    <row r="56" spans="1:6" ht="12.75">
      <c r="A56" s="31"/>
      <c r="B56" s="334"/>
      <c r="C56" s="334"/>
      <c r="D56" s="334"/>
      <c r="E56" s="334"/>
      <c r="F56" s="334"/>
    </row>
    <row r="57" spans="1:6" ht="12.75">
      <c r="A57" s="55" t="s">
        <v>50</v>
      </c>
      <c r="B57" s="333">
        <v>0</v>
      </c>
      <c r="C57" s="333">
        <v>0</v>
      </c>
      <c r="D57" s="333">
        <v>0</v>
      </c>
      <c r="E57" s="333">
        <v>0</v>
      </c>
      <c r="F57" s="333">
        <v>0</v>
      </c>
    </row>
    <row r="58" spans="1:6" ht="13.5" thickBot="1">
      <c r="A58" s="280"/>
      <c r="B58" s="342"/>
      <c r="C58" s="342"/>
      <c r="D58" s="342"/>
      <c r="E58" s="342"/>
      <c r="F58" s="342"/>
    </row>
    <row r="59" spans="1:6" ht="13.5" thickBot="1">
      <c r="A59" s="83" t="s">
        <v>4</v>
      </c>
      <c r="B59" s="336">
        <f>B48+B53+B57</f>
        <v>107159.07</v>
      </c>
      <c r="C59" s="336">
        <f>C48+C53+C57</f>
        <v>121373.29</v>
      </c>
      <c r="D59" s="336">
        <f>D48+D53+D57</f>
        <v>195161.63</v>
      </c>
      <c r="E59" s="336">
        <f>E48+E53+E57</f>
        <v>175000</v>
      </c>
      <c r="F59" s="336">
        <f>F48+F53+F57</f>
        <v>250000</v>
      </c>
    </row>
    <row r="60" spans="1:6" ht="12.75">
      <c r="A60" s="56"/>
      <c r="B60" s="274"/>
      <c r="C60" s="274"/>
      <c r="D60" s="274"/>
      <c r="E60" s="274"/>
      <c r="F60" s="274"/>
    </row>
    <row r="61" spans="1:6" ht="12.75">
      <c r="A61" s="331" t="s">
        <v>56</v>
      </c>
      <c r="B61" s="333"/>
      <c r="C61" s="333"/>
      <c r="D61" s="333"/>
      <c r="E61" s="333"/>
      <c r="F61" s="333"/>
    </row>
    <row r="62" spans="1:6" ht="12.75">
      <c r="A62" s="343"/>
      <c r="B62" s="333"/>
      <c r="C62" s="333"/>
      <c r="D62" s="333"/>
      <c r="E62" s="333"/>
      <c r="F62" s="333"/>
    </row>
    <row r="63" spans="1:6" ht="12.75">
      <c r="A63" s="55" t="s">
        <v>539</v>
      </c>
      <c r="B63" s="333">
        <f>B64+B65+B66</f>
        <v>528775.98</v>
      </c>
      <c r="C63" s="333">
        <f>C64+C65+C66</f>
        <v>547270.91</v>
      </c>
      <c r="D63" s="333">
        <f>D64+D65+D66</f>
        <v>602891.34</v>
      </c>
      <c r="E63" s="333">
        <f>E64+E65+E66</f>
        <v>950000</v>
      </c>
      <c r="F63" s="333">
        <f>F64+F65+F66</f>
        <v>1050000</v>
      </c>
    </row>
    <row r="64" spans="1:6" ht="12.75">
      <c r="A64" s="31" t="s">
        <v>623</v>
      </c>
      <c r="B64" s="344">
        <v>447567.06</v>
      </c>
      <c r="C64" s="344">
        <v>475636.83</v>
      </c>
      <c r="D64" s="344">
        <v>519071.47</v>
      </c>
      <c r="E64" s="344">
        <v>800000</v>
      </c>
      <c r="F64" s="344">
        <v>900000</v>
      </c>
    </row>
    <row r="65" spans="1:6" ht="12.75">
      <c r="A65" s="31" t="s">
        <v>624</v>
      </c>
      <c r="B65" s="334">
        <v>0</v>
      </c>
      <c r="C65" s="334">
        <v>0</v>
      </c>
      <c r="D65" s="334">
        <v>0</v>
      </c>
      <c r="E65" s="334">
        <v>0</v>
      </c>
      <c r="F65" s="334">
        <v>0</v>
      </c>
    </row>
    <row r="66" spans="1:6" ht="12.75">
      <c r="A66" s="31" t="s">
        <v>557</v>
      </c>
      <c r="B66" s="344">
        <v>81208.92</v>
      </c>
      <c r="C66" s="344">
        <v>71634.08</v>
      </c>
      <c r="D66" s="344">
        <v>83819.87</v>
      </c>
      <c r="E66" s="344">
        <v>150000</v>
      </c>
      <c r="F66" s="344">
        <v>150000</v>
      </c>
    </row>
    <row r="67" spans="1:6" ht="12.75">
      <c r="A67" s="57"/>
      <c r="B67" s="345"/>
      <c r="C67" s="345"/>
      <c r="D67" s="345"/>
      <c r="E67" s="345"/>
      <c r="F67" s="345"/>
    </row>
    <row r="68" spans="1:6" ht="12.75">
      <c r="A68" s="55" t="s">
        <v>538</v>
      </c>
      <c r="B68" s="333">
        <f>B69+B70</f>
        <v>0</v>
      </c>
      <c r="C68" s="333">
        <f>C69+C70</f>
        <v>2500</v>
      </c>
      <c r="D68" s="333">
        <f>D69+D70</f>
        <v>1139</v>
      </c>
      <c r="E68" s="333">
        <f>E69+E70</f>
        <v>150000</v>
      </c>
      <c r="F68" s="333">
        <f>F69+F70</f>
        <v>150000</v>
      </c>
    </row>
    <row r="69" spans="1:6" ht="12.75">
      <c r="A69" s="31" t="s">
        <v>625</v>
      </c>
      <c r="B69" s="344">
        <v>0</v>
      </c>
      <c r="C69" s="344">
        <v>2500</v>
      </c>
      <c r="D69" s="344">
        <v>1139</v>
      </c>
      <c r="E69" s="345">
        <v>150000</v>
      </c>
      <c r="F69" s="345">
        <v>150000</v>
      </c>
    </row>
    <row r="70" spans="1:6" ht="12.75">
      <c r="A70" s="31" t="s">
        <v>626</v>
      </c>
      <c r="B70" s="344">
        <v>0</v>
      </c>
      <c r="C70" s="344">
        <v>0</v>
      </c>
      <c r="D70" s="344">
        <v>0</v>
      </c>
      <c r="E70" s="344">
        <v>0</v>
      </c>
      <c r="F70" s="344">
        <v>0</v>
      </c>
    </row>
    <row r="71" spans="1:6" ht="13.5" thickBot="1">
      <c r="A71" s="307"/>
      <c r="B71" s="346"/>
      <c r="C71" s="346"/>
      <c r="D71" s="346"/>
      <c r="E71" s="346"/>
      <c r="F71" s="346"/>
    </row>
    <row r="72" spans="1:6" ht="13.5" thickBot="1">
      <c r="A72" s="83" t="s">
        <v>4</v>
      </c>
      <c r="B72" s="336">
        <f>B63+B68</f>
        <v>528775.98</v>
      </c>
      <c r="C72" s="336">
        <f>C63+C68</f>
        <v>549770.91</v>
      </c>
      <c r="D72" s="336">
        <f>D63+D68</f>
        <v>604030.34</v>
      </c>
      <c r="E72" s="336">
        <f>E63+E68</f>
        <v>1100000</v>
      </c>
      <c r="F72" s="336">
        <f>F63+F68</f>
        <v>1200000</v>
      </c>
    </row>
    <row r="73" spans="1:6" ht="13.5" thickBot="1">
      <c r="A73" s="288"/>
      <c r="B73" s="347"/>
      <c r="C73" s="347"/>
      <c r="D73" s="347"/>
      <c r="E73" s="347"/>
      <c r="F73" s="347"/>
    </row>
    <row r="74" spans="1:6" ht="13.5" thickBot="1">
      <c r="A74" s="348" t="s">
        <v>20</v>
      </c>
      <c r="B74" s="349">
        <f>B23+B72+B44+B59</f>
        <v>12461368.25</v>
      </c>
      <c r="C74" s="349">
        <f>C23+C72+C44+C59</f>
        <v>13988782.479999999</v>
      </c>
      <c r="D74" s="349">
        <f>D23+D72+D44+D59</f>
        <v>13512379.22</v>
      </c>
      <c r="E74" s="349">
        <f>E23+E72+E44+E59</f>
        <v>20475000</v>
      </c>
      <c r="F74" s="349">
        <f>F23+F72+F44+F59</f>
        <v>25120000</v>
      </c>
    </row>
  </sheetData>
  <sheetProtection/>
  <mergeCells count="1">
    <mergeCell ref="A4:F4"/>
  </mergeCells>
  <printOptions/>
  <pageMargins left="0.4" right="0.22" top="0.4" bottom="0.17" header="0.23" footer="0.16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1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83.421875" style="0" customWidth="1"/>
    <col min="3" max="3" width="13.00390625" style="0" customWidth="1"/>
    <col min="4" max="4" width="10.57421875" style="0" customWidth="1"/>
    <col min="5" max="5" width="14.57421875" style="0" customWidth="1"/>
    <col min="6" max="6" width="10.421875" style="0" customWidth="1"/>
    <col min="7" max="7" width="10.8515625" style="0" customWidth="1"/>
    <col min="8" max="8" width="15.7109375" style="0" customWidth="1"/>
    <col min="9" max="9" width="14.00390625" style="0" customWidth="1"/>
    <col min="10" max="10" width="15.140625" style="0" customWidth="1"/>
  </cols>
  <sheetData>
    <row r="1" spans="1:7" ht="12.75">
      <c r="A1" s="1" t="s">
        <v>154</v>
      </c>
      <c r="C1" s="350"/>
      <c r="D1" s="4"/>
      <c r="E1" s="4"/>
      <c r="G1" s="351"/>
    </row>
    <row r="2" spans="1:7" ht="12.75">
      <c r="A2" s="8" t="s">
        <v>560</v>
      </c>
      <c r="C2" s="350"/>
      <c r="D2" s="4"/>
      <c r="E2" s="4"/>
      <c r="G2" s="351"/>
    </row>
    <row r="3" spans="1:7" ht="12.75">
      <c r="A3" s="8"/>
      <c r="C3" s="350"/>
      <c r="D3" s="4"/>
      <c r="E3" s="4"/>
      <c r="G3" s="351"/>
    </row>
    <row r="4" spans="1:14" ht="12.75">
      <c r="A4" s="509" t="s">
        <v>753</v>
      </c>
      <c r="B4" s="509"/>
      <c r="C4" s="509"/>
      <c r="D4" s="509"/>
      <c r="E4" s="509"/>
      <c r="F4" s="509"/>
      <c r="G4" s="509"/>
      <c r="H4" s="509"/>
      <c r="I4" s="509"/>
      <c r="J4" s="509"/>
      <c r="K4" s="8"/>
      <c r="L4" s="8"/>
      <c r="M4" s="8"/>
      <c r="N4" s="8"/>
    </row>
    <row r="5" spans="3:7" ht="12.75">
      <c r="C5" s="350"/>
      <c r="D5" s="4"/>
      <c r="E5" s="4"/>
      <c r="G5" s="351"/>
    </row>
    <row r="6" spans="3:7" ht="13.5" thickBot="1">
      <c r="C6" s="350"/>
      <c r="D6" s="4"/>
      <c r="E6" s="4"/>
      <c r="G6" s="351"/>
    </row>
    <row r="7" spans="1:10" ht="13.5" thickBot="1">
      <c r="A7" s="510" t="s">
        <v>631</v>
      </c>
      <c r="B7" s="511"/>
      <c r="C7" s="511"/>
      <c r="D7" s="511"/>
      <c r="E7" s="511"/>
      <c r="F7" s="511"/>
      <c r="G7" s="511"/>
      <c r="H7" s="511"/>
      <c r="I7" s="511"/>
      <c r="J7" s="518"/>
    </row>
    <row r="8" spans="1:10" ht="13.5" thickBot="1">
      <c r="A8" s="32" t="s">
        <v>0</v>
      </c>
      <c r="B8" s="17" t="s">
        <v>632</v>
      </c>
      <c r="C8" s="311" t="s">
        <v>633</v>
      </c>
      <c r="D8" s="32" t="s">
        <v>634</v>
      </c>
      <c r="E8" s="510" t="s">
        <v>635</v>
      </c>
      <c r="F8" s="511"/>
      <c r="G8" s="518"/>
      <c r="H8" s="511" t="s">
        <v>636</v>
      </c>
      <c r="I8" s="511"/>
      <c r="J8" s="518"/>
    </row>
    <row r="9" spans="1:10" ht="13.5" thickBot="1">
      <c r="A9" s="348"/>
      <c r="B9" s="352"/>
      <c r="C9" s="353"/>
      <c r="D9" s="254" t="s">
        <v>637</v>
      </c>
      <c r="E9" s="32" t="s">
        <v>638</v>
      </c>
      <c r="F9" s="17" t="s">
        <v>639</v>
      </c>
      <c r="G9" s="17" t="s">
        <v>752</v>
      </c>
      <c r="H9" s="17" t="s">
        <v>638</v>
      </c>
      <c r="I9" s="32" t="s">
        <v>639</v>
      </c>
      <c r="J9" s="32" t="s">
        <v>752</v>
      </c>
    </row>
    <row r="10" spans="1:10" ht="12.75">
      <c r="A10" s="56"/>
      <c r="B10" s="354"/>
      <c r="C10" s="355"/>
      <c r="D10" s="153"/>
      <c r="E10" s="153"/>
      <c r="F10" s="53"/>
      <c r="G10" s="53"/>
      <c r="H10" s="53"/>
      <c r="I10" s="153"/>
      <c r="J10" s="153"/>
    </row>
    <row r="11" spans="1:10" ht="12.75">
      <c r="A11" s="193"/>
      <c r="B11" s="67" t="s">
        <v>38</v>
      </c>
      <c r="C11" s="356"/>
      <c r="D11" s="194"/>
      <c r="E11" s="194"/>
      <c r="F11" s="357"/>
      <c r="G11" s="357"/>
      <c r="H11" s="330"/>
      <c r="I11" s="136"/>
      <c r="J11" s="136"/>
    </row>
    <row r="12" spans="1:10" ht="12.75">
      <c r="A12" s="193"/>
      <c r="B12" s="52"/>
      <c r="C12" s="356"/>
      <c r="D12" s="194"/>
      <c r="E12" s="358"/>
      <c r="F12" s="359"/>
      <c r="G12" s="359"/>
      <c r="H12" s="360"/>
      <c r="I12" s="361"/>
      <c r="J12" s="361"/>
    </row>
    <row r="13" spans="1:10" ht="12.75">
      <c r="A13" s="55" t="s">
        <v>23</v>
      </c>
      <c r="B13" s="34" t="s">
        <v>437</v>
      </c>
      <c r="C13" s="362"/>
      <c r="D13" s="202"/>
      <c r="E13" s="363"/>
      <c r="F13" s="364"/>
      <c r="G13" s="364"/>
      <c r="H13" s="365">
        <f>SUM(H14:H15)</f>
        <v>2400000</v>
      </c>
      <c r="I13" s="366">
        <f>SUM(I14:I15)</f>
        <v>610000</v>
      </c>
      <c r="J13" s="366">
        <f>SUM(J14:J15)</f>
        <v>610000</v>
      </c>
    </row>
    <row r="14" spans="1:10" ht="12.75">
      <c r="A14" s="55"/>
      <c r="B14" s="367" t="s">
        <v>640</v>
      </c>
      <c r="C14" s="368" t="s">
        <v>641</v>
      </c>
      <c r="D14" s="194" t="s">
        <v>642</v>
      </c>
      <c r="E14" s="194">
        <v>1</v>
      </c>
      <c r="F14" s="194">
        <v>1</v>
      </c>
      <c r="G14" s="194">
        <v>1</v>
      </c>
      <c r="H14" s="360">
        <v>110000</v>
      </c>
      <c r="I14" s="361">
        <v>110000</v>
      </c>
      <c r="J14" s="361">
        <v>110000</v>
      </c>
    </row>
    <row r="15" spans="1:10" ht="12.75">
      <c r="A15" s="193"/>
      <c r="B15" s="34" t="s">
        <v>643</v>
      </c>
      <c r="C15" s="356" t="s">
        <v>644</v>
      </c>
      <c r="D15" s="194"/>
      <c r="E15" s="358"/>
      <c r="F15" s="359"/>
      <c r="G15" s="359"/>
      <c r="H15" s="86">
        <v>2290000</v>
      </c>
      <c r="I15" s="369">
        <v>500000</v>
      </c>
      <c r="J15" s="369">
        <v>500000</v>
      </c>
    </row>
    <row r="16" spans="1:10" ht="12.75">
      <c r="A16" s="193"/>
      <c r="B16" s="52"/>
      <c r="C16" s="356"/>
      <c r="D16" s="194"/>
      <c r="E16" s="358"/>
      <c r="F16" s="359"/>
      <c r="G16" s="359"/>
      <c r="H16" s="360"/>
      <c r="I16" s="361"/>
      <c r="J16" s="361"/>
    </row>
    <row r="17" spans="1:10" ht="12.75">
      <c r="A17" s="55" t="s">
        <v>22</v>
      </c>
      <c r="B17" s="34" t="s">
        <v>475</v>
      </c>
      <c r="C17" s="362"/>
      <c r="D17" s="202"/>
      <c r="E17" s="363"/>
      <c r="F17" s="364"/>
      <c r="G17" s="364"/>
      <c r="H17" s="365">
        <f>SUM(H18:H20)</f>
        <v>12500000</v>
      </c>
      <c r="I17" s="366">
        <f>SUM(I18:I20)</f>
        <v>2800000</v>
      </c>
      <c r="J17" s="366">
        <f>SUM(J18:J20)</f>
        <v>2800000</v>
      </c>
    </row>
    <row r="18" spans="1:10" ht="12.75">
      <c r="A18" s="55"/>
      <c r="B18" s="367" t="s">
        <v>645</v>
      </c>
      <c r="C18" s="368" t="s">
        <v>641</v>
      </c>
      <c r="D18" s="194" t="s">
        <v>642</v>
      </c>
      <c r="E18" s="194">
        <v>2</v>
      </c>
      <c r="F18" s="194">
        <v>1</v>
      </c>
      <c r="G18" s="194">
        <v>1</v>
      </c>
      <c r="H18" s="360">
        <v>100000</v>
      </c>
      <c r="I18" s="361">
        <v>50000</v>
      </c>
      <c r="J18" s="361">
        <v>50000</v>
      </c>
    </row>
    <row r="19" spans="1:10" ht="12.75">
      <c r="A19" s="55"/>
      <c r="B19" s="52" t="s">
        <v>646</v>
      </c>
      <c r="C19" s="356" t="s">
        <v>647</v>
      </c>
      <c r="D19" s="194" t="s">
        <v>642</v>
      </c>
      <c r="E19" s="194">
        <v>1</v>
      </c>
      <c r="F19" s="194">
        <v>1</v>
      </c>
      <c r="G19" s="194">
        <v>1</v>
      </c>
      <c r="H19" s="360">
        <v>200000</v>
      </c>
      <c r="I19" s="361">
        <v>200000</v>
      </c>
      <c r="J19" s="361">
        <v>200000</v>
      </c>
    </row>
    <row r="20" spans="1:10" ht="12.75">
      <c r="A20" s="193"/>
      <c r="B20" s="34" t="s">
        <v>648</v>
      </c>
      <c r="C20" s="356" t="s">
        <v>644</v>
      </c>
      <c r="D20" s="194"/>
      <c r="E20" s="194"/>
      <c r="F20" s="84"/>
      <c r="G20" s="84"/>
      <c r="H20" s="164">
        <v>12200000</v>
      </c>
      <c r="I20" s="251">
        <v>2550000</v>
      </c>
      <c r="J20" s="251">
        <v>2550000</v>
      </c>
    </row>
    <row r="21" spans="1:10" ht="12.75">
      <c r="A21" s="193"/>
      <c r="B21" s="52"/>
      <c r="C21" s="356"/>
      <c r="D21" s="194"/>
      <c r="E21" s="358"/>
      <c r="F21" s="359"/>
      <c r="G21" s="359"/>
      <c r="H21" s="360"/>
      <c r="I21" s="361"/>
      <c r="J21" s="361"/>
    </row>
    <row r="22" spans="1:10" ht="12.75">
      <c r="A22" s="212" t="s">
        <v>31</v>
      </c>
      <c r="B22" s="34" t="s">
        <v>155</v>
      </c>
      <c r="C22" s="362"/>
      <c r="D22" s="202"/>
      <c r="E22" s="363"/>
      <c r="F22" s="364"/>
      <c r="G22" s="364"/>
      <c r="H22" s="365">
        <f>SUM(H23:H31)</f>
        <v>10600000</v>
      </c>
      <c r="I22" s="366">
        <f>SUM(I23:I31)</f>
        <v>2300000</v>
      </c>
      <c r="J22" s="366">
        <f>SUM(J23:J31)</f>
        <v>2300000</v>
      </c>
    </row>
    <row r="23" spans="1:10" ht="12.75">
      <c r="A23" s="193"/>
      <c r="B23" s="52" t="s">
        <v>649</v>
      </c>
      <c r="C23" s="356" t="s">
        <v>650</v>
      </c>
      <c r="D23" s="194" t="s">
        <v>642</v>
      </c>
      <c r="E23" s="370">
        <v>4</v>
      </c>
      <c r="F23" s="149">
        <v>1</v>
      </c>
      <c r="G23" s="149">
        <v>1</v>
      </c>
      <c r="H23" s="86">
        <v>600000</v>
      </c>
      <c r="I23" s="369">
        <v>150000</v>
      </c>
      <c r="J23" s="369">
        <v>150000</v>
      </c>
    </row>
    <row r="24" spans="1:10" ht="12.75">
      <c r="A24" s="193"/>
      <c r="B24" s="52" t="s">
        <v>651</v>
      </c>
      <c r="C24" s="356" t="s">
        <v>652</v>
      </c>
      <c r="D24" s="194" t="s">
        <v>642</v>
      </c>
      <c r="E24" s="194">
        <v>95</v>
      </c>
      <c r="F24" s="194">
        <v>95</v>
      </c>
      <c r="G24" s="194">
        <v>95</v>
      </c>
      <c r="H24" s="86">
        <v>460000</v>
      </c>
      <c r="I24" s="369">
        <v>100000</v>
      </c>
      <c r="J24" s="369">
        <v>100000</v>
      </c>
    </row>
    <row r="25" spans="1:10" ht="12.75">
      <c r="A25" s="193"/>
      <c r="B25" s="52" t="s">
        <v>653</v>
      </c>
      <c r="C25" s="356" t="s">
        <v>652</v>
      </c>
      <c r="D25" s="194" t="s">
        <v>642</v>
      </c>
      <c r="E25" s="370">
        <v>50</v>
      </c>
      <c r="F25" s="370">
        <v>50</v>
      </c>
      <c r="G25" s="370">
        <v>50</v>
      </c>
      <c r="H25" s="86">
        <v>335000</v>
      </c>
      <c r="I25" s="369">
        <v>75000</v>
      </c>
      <c r="J25" s="369">
        <v>75000</v>
      </c>
    </row>
    <row r="26" spans="1:10" ht="12.75">
      <c r="A26" s="193"/>
      <c r="B26" s="52" t="s">
        <v>654</v>
      </c>
      <c r="C26" s="356" t="s">
        <v>652</v>
      </c>
      <c r="D26" s="194" t="s">
        <v>642</v>
      </c>
      <c r="E26" s="370">
        <v>31</v>
      </c>
      <c r="F26" s="370">
        <v>31</v>
      </c>
      <c r="G26" s="370">
        <v>31</v>
      </c>
      <c r="H26" s="86">
        <v>300000</v>
      </c>
      <c r="I26" s="369">
        <v>40000</v>
      </c>
      <c r="J26" s="369">
        <v>40000</v>
      </c>
    </row>
    <row r="27" spans="1:10" ht="12.75">
      <c r="A27" s="193"/>
      <c r="B27" s="52" t="s">
        <v>655</v>
      </c>
      <c r="C27" s="356" t="s">
        <v>652</v>
      </c>
      <c r="D27" s="194" t="s">
        <v>642</v>
      </c>
      <c r="E27" s="370">
        <v>67</v>
      </c>
      <c r="F27" s="370">
        <v>67</v>
      </c>
      <c r="G27" s="370">
        <v>67</v>
      </c>
      <c r="H27" s="86">
        <v>580000</v>
      </c>
      <c r="I27" s="369">
        <v>115000</v>
      </c>
      <c r="J27" s="369">
        <v>115000</v>
      </c>
    </row>
    <row r="28" spans="1:10" ht="12.75">
      <c r="A28" s="193"/>
      <c r="B28" s="52" t="s">
        <v>656</v>
      </c>
      <c r="C28" s="356" t="s">
        <v>644</v>
      </c>
      <c r="D28" s="194"/>
      <c r="E28" s="194"/>
      <c r="F28" s="84"/>
      <c r="G28" s="84"/>
      <c r="H28" s="86">
        <v>2255000</v>
      </c>
      <c r="I28" s="369">
        <v>590000</v>
      </c>
      <c r="J28" s="369">
        <v>590000</v>
      </c>
    </row>
    <row r="29" spans="1:10" ht="12.75">
      <c r="A29" s="193"/>
      <c r="B29" s="52" t="s">
        <v>657</v>
      </c>
      <c r="C29" s="356" t="s">
        <v>644</v>
      </c>
      <c r="D29" s="194"/>
      <c r="E29" s="371"/>
      <c r="F29" s="372"/>
      <c r="G29" s="372"/>
      <c r="H29" s="86">
        <v>2070000</v>
      </c>
      <c r="I29" s="369">
        <v>380000</v>
      </c>
      <c r="J29" s="369">
        <v>380000</v>
      </c>
    </row>
    <row r="30" spans="1:10" ht="12.75">
      <c r="A30" s="193"/>
      <c r="B30" s="52" t="s">
        <v>658</v>
      </c>
      <c r="C30" s="356" t="s">
        <v>644</v>
      </c>
      <c r="D30" s="373"/>
      <c r="E30" s="194"/>
      <c r="F30" s="84"/>
      <c r="G30" s="84"/>
      <c r="H30" s="86">
        <v>2500000</v>
      </c>
      <c r="I30" s="369">
        <v>500000</v>
      </c>
      <c r="J30" s="369">
        <v>500000</v>
      </c>
    </row>
    <row r="31" spans="1:10" ht="12.75">
      <c r="A31" s="193"/>
      <c r="B31" s="52" t="s">
        <v>659</v>
      </c>
      <c r="C31" s="356" t="s">
        <v>644</v>
      </c>
      <c r="D31" s="373"/>
      <c r="E31" s="370"/>
      <c r="F31" s="149"/>
      <c r="G31" s="149"/>
      <c r="H31" s="86">
        <v>1500000</v>
      </c>
      <c r="I31" s="369">
        <v>350000</v>
      </c>
      <c r="J31" s="369">
        <v>350000</v>
      </c>
    </row>
    <row r="32" spans="1:10" ht="12.75">
      <c r="A32" s="193"/>
      <c r="B32" s="34"/>
      <c r="C32" s="356"/>
      <c r="D32" s="373"/>
      <c r="E32" s="194"/>
      <c r="F32" s="84"/>
      <c r="G32" s="84"/>
      <c r="H32" s="86"/>
      <c r="I32" s="369"/>
      <c r="J32" s="369"/>
    </row>
    <row r="33" spans="1:10" ht="12.75">
      <c r="A33" s="55" t="s">
        <v>24</v>
      </c>
      <c r="B33" s="34" t="s">
        <v>156</v>
      </c>
      <c r="C33" s="362"/>
      <c r="D33" s="202"/>
      <c r="E33" s="363"/>
      <c r="F33" s="364"/>
      <c r="G33" s="364"/>
      <c r="H33" s="365">
        <f>SUM(H34:H40)</f>
        <v>15380000</v>
      </c>
      <c r="I33" s="366">
        <f>SUM(I34:I40)</f>
        <v>3300000</v>
      </c>
      <c r="J33" s="366">
        <f>SUM(J34:J40)</f>
        <v>3300000</v>
      </c>
    </row>
    <row r="34" spans="1:10" ht="12.75">
      <c r="A34" s="193"/>
      <c r="B34" s="52" t="s">
        <v>660</v>
      </c>
      <c r="C34" s="356" t="s">
        <v>650</v>
      </c>
      <c r="D34" s="194" t="s">
        <v>642</v>
      </c>
      <c r="E34" s="194">
        <v>4</v>
      </c>
      <c r="F34" s="84">
        <v>1</v>
      </c>
      <c r="G34" s="84">
        <v>1</v>
      </c>
      <c r="H34" s="86">
        <v>600000</v>
      </c>
      <c r="I34" s="369">
        <v>150000</v>
      </c>
      <c r="J34" s="369">
        <v>150000</v>
      </c>
    </row>
    <row r="35" spans="1:10" ht="12.75">
      <c r="A35" s="193"/>
      <c r="B35" s="52" t="s">
        <v>661</v>
      </c>
      <c r="C35" s="356" t="s">
        <v>662</v>
      </c>
      <c r="D35" s="194" t="s">
        <v>642</v>
      </c>
      <c r="E35" s="194">
        <v>6</v>
      </c>
      <c r="F35" s="84">
        <v>2</v>
      </c>
      <c r="G35" s="84">
        <v>2</v>
      </c>
      <c r="H35" s="86">
        <v>480000</v>
      </c>
      <c r="I35" s="369">
        <v>120000</v>
      </c>
      <c r="J35" s="369">
        <v>120000</v>
      </c>
    </row>
    <row r="36" spans="1:10" ht="12.75">
      <c r="A36" s="193"/>
      <c r="B36" s="52" t="s">
        <v>663</v>
      </c>
      <c r="C36" s="356" t="s">
        <v>652</v>
      </c>
      <c r="D36" s="194" t="s">
        <v>642</v>
      </c>
      <c r="E36" s="194">
        <v>149</v>
      </c>
      <c r="F36" s="194">
        <v>149</v>
      </c>
      <c r="G36" s="194">
        <v>149</v>
      </c>
      <c r="H36" s="86">
        <v>900000</v>
      </c>
      <c r="I36" s="369">
        <v>200000</v>
      </c>
      <c r="J36" s="369">
        <v>200000</v>
      </c>
    </row>
    <row r="37" spans="1:10" ht="12.75">
      <c r="A37" s="193"/>
      <c r="B37" s="52" t="s">
        <v>664</v>
      </c>
      <c r="C37" s="356" t="s">
        <v>652</v>
      </c>
      <c r="D37" s="194" t="s">
        <v>642</v>
      </c>
      <c r="E37" s="370">
        <v>146</v>
      </c>
      <c r="F37" s="370">
        <v>146</v>
      </c>
      <c r="G37" s="370">
        <v>146</v>
      </c>
      <c r="H37" s="86">
        <v>4420000</v>
      </c>
      <c r="I37" s="369">
        <v>925000</v>
      </c>
      <c r="J37" s="369">
        <v>925000</v>
      </c>
    </row>
    <row r="38" spans="1:10" ht="12.75">
      <c r="A38" s="193"/>
      <c r="B38" s="52" t="s">
        <v>665</v>
      </c>
      <c r="C38" s="356" t="s">
        <v>644</v>
      </c>
      <c r="D38" s="194"/>
      <c r="E38" s="194"/>
      <c r="F38" s="84"/>
      <c r="G38" s="84"/>
      <c r="H38" s="86">
        <f>4285000+5000</f>
        <v>4290000</v>
      </c>
      <c r="I38" s="369">
        <v>915000</v>
      </c>
      <c r="J38" s="369">
        <v>915000</v>
      </c>
    </row>
    <row r="39" spans="1:10" ht="12.75">
      <c r="A39" s="193"/>
      <c r="B39" s="52" t="s">
        <v>666</v>
      </c>
      <c r="C39" s="356" t="s">
        <v>644</v>
      </c>
      <c r="D39" s="194"/>
      <c r="E39" s="194"/>
      <c r="F39" s="84"/>
      <c r="G39" s="84"/>
      <c r="H39" s="86">
        <v>3240000</v>
      </c>
      <c r="I39" s="369">
        <v>660000</v>
      </c>
      <c r="J39" s="369">
        <v>660000</v>
      </c>
    </row>
    <row r="40" spans="1:10" ht="12.75">
      <c r="A40" s="193"/>
      <c r="B40" s="374" t="s">
        <v>667</v>
      </c>
      <c r="C40" s="356" t="s">
        <v>644</v>
      </c>
      <c r="D40" s="373"/>
      <c r="E40" s="194"/>
      <c r="F40" s="84"/>
      <c r="G40" s="84"/>
      <c r="H40" s="86">
        <v>1450000</v>
      </c>
      <c r="I40" s="369">
        <v>330000</v>
      </c>
      <c r="J40" s="369">
        <v>330000</v>
      </c>
    </row>
    <row r="41" spans="1:10" ht="12.75">
      <c r="A41" s="193"/>
      <c r="B41" s="52"/>
      <c r="C41" s="356"/>
      <c r="D41" s="194"/>
      <c r="E41" s="358"/>
      <c r="F41" s="359"/>
      <c r="G41" s="359"/>
      <c r="H41" s="360"/>
      <c r="I41" s="361"/>
      <c r="J41" s="361"/>
    </row>
    <row r="42" spans="1:10" ht="12.75">
      <c r="A42" s="55" t="s">
        <v>16</v>
      </c>
      <c r="B42" s="34" t="s">
        <v>134</v>
      </c>
      <c r="C42" s="362"/>
      <c r="D42" s="202"/>
      <c r="E42" s="363"/>
      <c r="F42" s="364"/>
      <c r="G42" s="364"/>
      <c r="H42" s="365">
        <f>SUM(H43:H43)</f>
        <v>4000000</v>
      </c>
      <c r="I42" s="366">
        <f>SUM(I43:I43)</f>
        <v>900000</v>
      </c>
      <c r="J42" s="366">
        <f>SUM(J43:J43)</f>
        <v>900000</v>
      </c>
    </row>
    <row r="43" spans="1:10" ht="12.75">
      <c r="A43" s="193"/>
      <c r="B43" s="52" t="s">
        <v>668</v>
      </c>
      <c r="C43" s="356" t="s">
        <v>644</v>
      </c>
      <c r="D43" s="194"/>
      <c r="E43" s="370"/>
      <c r="F43" s="149"/>
      <c r="G43" s="149"/>
      <c r="H43" s="86">
        <v>4000000</v>
      </c>
      <c r="I43" s="369">
        <v>900000</v>
      </c>
      <c r="J43" s="369">
        <v>900000</v>
      </c>
    </row>
    <row r="44" spans="1:10" ht="12.75">
      <c r="A44" s="193"/>
      <c r="B44" s="52"/>
      <c r="C44" s="356"/>
      <c r="D44" s="373"/>
      <c r="E44" s="370"/>
      <c r="F44" s="149"/>
      <c r="G44" s="149"/>
      <c r="H44" s="86"/>
      <c r="I44" s="369"/>
      <c r="J44" s="369"/>
    </row>
    <row r="45" spans="1:10" ht="12.75">
      <c r="A45" s="55" t="s">
        <v>25</v>
      </c>
      <c r="B45" s="34" t="s">
        <v>157</v>
      </c>
      <c r="C45" s="356"/>
      <c r="D45" s="194"/>
      <c r="E45" s="358"/>
      <c r="F45" s="359"/>
      <c r="G45" s="359"/>
      <c r="H45" s="365">
        <f>SUM(H46:H48)</f>
        <v>5300000</v>
      </c>
      <c r="I45" s="366">
        <f>SUM(I46:I48)</f>
        <v>1180000</v>
      </c>
      <c r="J45" s="366">
        <f>SUM(J46:J48)</f>
        <v>1180000</v>
      </c>
    </row>
    <row r="46" spans="1:10" ht="12.75">
      <c r="A46" s="193"/>
      <c r="B46" s="34" t="s">
        <v>669</v>
      </c>
      <c r="C46" s="356" t="s">
        <v>670</v>
      </c>
      <c r="D46" s="194" t="s">
        <v>642</v>
      </c>
      <c r="E46" s="370">
        <v>20</v>
      </c>
      <c r="F46" s="84">
        <v>5</v>
      </c>
      <c r="G46" s="84">
        <v>5</v>
      </c>
      <c r="H46" s="360">
        <v>1000000</v>
      </c>
      <c r="I46" s="361">
        <v>250000</v>
      </c>
      <c r="J46" s="361">
        <v>250000</v>
      </c>
    </row>
    <row r="47" spans="1:10" ht="12.75">
      <c r="A47" s="193"/>
      <c r="B47" s="34" t="s">
        <v>671</v>
      </c>
      <c r="C47" s="356" t="s">
        <v>644</v>
      </c>
      <c r="D47" s="194"/>
      <c r="E47" s="370"/>
      <c r="F47" s="359"/>
      <c r="G47" s="359"/>
      <c r="H47" s="360">
        <v>4200000</v>
      </c>
      <c r="I47" s="361">
        <v>905000</v>
      </c>
      <c r="J47" s="361">
        <v>905000</v>
      </c>
    </row>
    <row r="48" spans="1:10" ht="12.75">
      <c r="A48" s="193"/>
      <c r="B48" s="52" t="s">
        <v>672</v>
      </c>
      <c r="C48" s="356"/>
      <c r="D48" s="194"/>
      <c r="E48" s="370"/>
      <c r="F48" s="359"/>
      <c r="G48" s="359"/>
      <c r="H48" s="360">
        <v>100000</v>
      </c>
      <c r="I48" s="361">
        <v>25000</v>
      </c>
      <c r="J48" s="361">
        <v>25000</v>
      </c>
    </row>
    <row r="49" spans="1:10" ht="12.75">
      <c r="A49" s="193"/>
      <c r="B49" s="52"/>
      <c r="C49" s="356"/>
      <c r="D49" s="194"/>
      <c r="E49" s="358"/>
      <c r="F49" s="359"/>
      <c r="G49" s="359"/>
      <c r="H49" s="360"/>
      <c r="I49" s="361"/>
      <c r="J49" s="361"/>
    </row>
    <row r="50" spans="1:10" ht="12.75">
      <c r="A50" s="55" t="s">
        <v>26</v>
      </c>
      <c r="B50" s="34" t="s">
        <v>158</v>
      </c>
      <c r="C50" s="362"/>
      <c r="D50" s="202"/>
      <c r="E50" s="363"/>
      <c r="F50" s="364"/>
      <c r="G50" s="364"/>
      <c r="H50" s="365">
        <f>SUM(H51:H51)</f>
        <v>1000000</v>
      </c>
      <c r="I50" s="366">
        <f>SUM(I51:I51)</f>
        <v>240000</v>
      </c>
      <c r="J50" s="366">
        <f>SUM(J51:J51)</f>
        <v>240000</v>
      </c>
    </row>
    <row r="51" spans="1:10" ht="12.75">
      <c r="A51" s="193"/>
      <c r="B51" s="34" t="s">
        <v>673</v>
      </c>
      <c r="C51" s="356" t="s">
        <v>644</v>
      </c>
      <c r="D51" s="194"/>
      <c r="E51" s="370"/>
      <c r="F51" s="149"/>
      <c r="G51" s="149"/>
      <c r="H51" s="360">
        <v>1000000</v>
      </c>
      <c r="I51" s="361">
        <v>240000</v>
      </c>
      <c r="J51" s="361">
        <v>240000</v>
      </c>
    </row>
    <row r="52" spans="1:10" ht="12.75">
      <c r="A52" s="193"/>
      <c r="B52" s="34"/>
      <c r="C52" s="356"/>
      <c r="D52" s="373"/>
      <c r="E52" s="370"/>
      <c r="F52" s="149"/>
      <c r="G52" s="149"/>
      <c r="H52" s="360"/>
      <c r="I52" s="361"/>
      <c r="J52" s="361"/>
    </row>
    <row r="53" spans="1:10" ht="12.75">
      <c r="A53" s="55" t="s">
        <v>17</v>
      </c>
      <c r="B53" s="34" t="s">
        <v>159</v>
      </c>
      <c r="C53" s="356"/>
      <c r="D53" s="373"/>
      <c r="E53" s="370"/>
      <c r="F53" s="149"/>
      <c r="G53" s="149"/>
      <c r="H53" s="365">
        <f>SUM(H54:H58)</f>
        <v>1200000</v>
      </c>
      <c r="I53" s="366">
        <f>SUM(I54:I58)</f>
        <v>250000</v>
      </c>
      <c r="J53" s="366">
        <f>SUM(J54:J58)</f>
        <v>250000</v>
      </c>
    </row>
    <row r="54" spans="1:10" ht="12.75">
      <c r="A54" s="193"/>
      <c r="B54" s="34" t="s">
        <v>674</v>
      </c>
      <c r="C54" s="356" t="s">
        <v>675</v>
      </c>
      <c r="D54" s="373" t="s">
        <v>642</v>
      </c>
      <c r="E54" s="370">
        <v>1</v>
      </c>
      <c r="F54" s="370">
        <v>1</v>
      </c>
      <c r="G54" s="370">
        <v>1</v>
      </c>
      <c r="H54" s="360">
        <v>140000</v>
      </c>
      <c r="I54" s="361">
        <v>35000</v>
      </c>
      <c r="J54" s="361">
        <v>35000</v>
      </c>
    </row>
    <row r="55" spans="1:10" ht="12.75">
      <c r="A55" s="193"/>
      <c r="B55" s="34" t="s">
        <v>676</v>
      </c>
      <c r="C55" s="356" t="s">
        <v>677</v>
      </c>
      <c r="D55" s="373" t="s">
        <v>642</v>
      </c>
      <c r="E55" s="370">
        <v>3</v>
      </c>
      <c r="F55" s="370">
        <v>1</v>
      </c>
      <c r="G55" s="370">
        <v>1</v>
      </c>
      <c r="H55" s="360">
        <v>100000</v>
      </c>
      <c r="I55" s="361">
        <v>25000</v>
      </c>
      <c r="J55" s="361">
        <v>25000</v>
      </c>
    </row>
    <row r="56" spans="1:10" ht="12.75">
      <c r="A56" s="193"/>
      <c r="B56" s="34" t="s">
        <v>678</v>
      </c>
      <c r="C56" s="356" t="s">
        <v>644</v>
      </c>
      <c r="D56" s="373"/>
      <c r="E56" s="370"/>
      <c r="F56" s="149"/>
      <c r="G56" s="149"/>
      <c r="H56" s="360">
        <v>300000</v>
      </c>
      <c r="I56" s="361">
        <v>70000</v>
      </c>
      <c r="J56" s="361">
        <v>70000</v>
      </c>
    </row>
    <row r="57" spans="1:10" ht="12.75">
      <c r="A57" s="193"/>
      <c r="B57" s="34" t="s">
        <v>679</v>
      </c>
      <c r="C57" s="356" t="s">
        <v>644</v>
      </c>
      <c r="D57" s="373"/>
      <c r="E57" s="370"/>
      <c r="F57" s="149"/>
      <c r="G57" s="149"/>
      <c r="H57" s="360">
        <v>320000</v>
      </c>
      <c r="I57" s="361">
        <v>85000</v>
      </c>
      <c r="J57" s="361">
        <v>85000</v>
      </c>
    </row>
    <row r="58" spans="1:10" ht="12.75">
      <c r="A58" s="193"/>
      <c r="B58" s="34" t="s">
        <v>680</v>
      </c>
      <c r="C58" s="356" t="s">
        <v>681</v>
      </c>
      <c r="D58" s="373" t="s">
        <v>642</v>
      </c>
      <c r="E58" s="370">
        <v>14</v>
      </c>
      <c r="F58" s="149">
        <v>4</v>
      </c>
      <c r="G58" s="149">
        <v>4</v>
      </c>
      <c r="H58" s="360">
        <v>340000</v>
      </c>
      <c r="I58" s="361">
        <v>35000</v>
      </c>
      <c r="J58" s="361">
        <v>35000</v>
      </c>
    </row>
    <row r="59" spans="1:10" ht="12.75">
      <c r="A59" s="193"/>
      <c r="B59" s="34"/>
      <c r="C59" s="356"/>
      <c r="D59" s="373"/>
      <c r="E59" s="370"/>
      <c r="F59" s="149"/>
      <c r="G59" s="149"/>
      <c r="H59" s="360"/>
      <c r="I59" s="361"/>
      <c r="J59" s="361"/>
    </row>
    <row r="60" spans="1:10" ht="12.75">
      <c r="A60" s="55" t="s">
        <v>27</v>
      </c>
      <c r="B60" s="34" t="s">
        <v>476</v>
      </c>
      <c r="C60" s="356"/>
      <c r="D60" s="373"/>
      <c r="E60" s="370"/>
      <c r="F60" s="149"/>
      <c r="G60" s="149"/>
      <c r="H60" s="365">
        <f>SUM(H61:H62)</f>
        <v>650000</v>
      </c>
      <c r="I60" s="366">
        <f>SUM(I61:I62)</f>
        <v>130000</v>
      </c>
      <c r="J60" s="366">
        <f>SUM(J61:J62)</f>
        <v>130000</v>
      </c>
    </row>
    <row r="61" spans="1:10" ht="12.75">
      <c r="A61" s="193"/>
      <c r="B61" s="34" t="s">
        <v>682</v>
      </c>
      <c r="C61" s="356" t="s">
        <v>644</v>
      </c>
      <c r="D61" s="373"/>
      <c r="E61" s="370"/>
      <c r="F61" s="149"/>
      <c r="G61" s="149"/>
      <c r="H61" s="360">
        <v>400000</v>
      </c>
      <c r="I61" s="361">
        <v>80000</v>
      </c>
      <c r="J61" s="361">
        <v>80000</v>
      </c>
    </row>
    <row r="62" spans="1:10" ht="12.75">
      <c r="A62" s="193"/>
      <c r="B62" s="34" t="s">
        <v>683</v>
      </c>
      <c r="C62" s="356" t="s">
        <v>644</v>
      </c>
      <c r="D62" s="373"/>
      <c r="E62" s="370"/>
      <c r="F62" s="149"/>
      <c r="G62" s="149"/>
      <c r="H62" s="360">
        <v>250000</v>
      </c>
      <c r="I62" s="361">
        <v>50000</v>
      </c>
      <c r="J62" s="361">
        <v>50000</v>
      </c>
    </row>
    <row r="63" spans="1:10" ht="12.75">
      <c r="A63" s="193"/>
      <c r="B63" s="34"/>
      <c r="C63" s="356"/>
      <c r="D63" s="373"/>
      <c r="E63" s="370"/>
      <c r="F63" s="149"/>
      <c r="G63" s="149"/>
      <c r="H63" s="360"/>
      <c r="I63" s="361"/>
      <c r="J63" s="361"/>
    </row>
    <row r="64" spans="1:10" ht="12.75">
      <c r="A64" s="55" t="s">
        <v>28</v>
      </c>
      <c r="B64" s="34" t="s">
        <v>477</v>
      </c>
      <c r="C64" s="356"/>
      <c r="D64" s="373"/>
      <c r="E64" s="370"/>
      <c r="F64" s="149"/>
      <c r="G64" s="149"/>
      <c r="H64" s="365">
        <f>SUM(H65:H66)</f>
        <v>1300000</v>
      </c>
      <c r="I64" s="366">
        <f>SUM(I65:I66)</f>
        <v>420000</v>
      </c>
      <c r="J64" s="366">
        <f>SUM(J65:J66)</f>
        <v>420000</v>
      </c>
    </row>
    <row r="65" spans="1:10" ht="12.75">
      <c r="A65" s="193"/>
      <c r="B65" s="34" t="s">
        <v>684</v>
      </c>
      <c r="C65" s="356" t="s">
        <v>685</v>
      </c>
      <c r="D65" s="373" t="s">
        <v>642</v>
      </c>
      <c r="E65" s="370">
        <v>3</v>
      </c>
      <c r="F65" s="149">
        <v>1</v>
      </c>
      <c r="G65" s="149">
        <v>1</v>
      </c>
      <c r="H65" s="360">
        <v>400000</v>
      </c>
      <c r="I65" s="361">
        <v>205000</v>
      </c>
      <c r="J65" s="361">
        <v>205000</v>
      </c>
    </row>
    <row r="66" spans="1:10" ht="12.75">
      <c r="A66" s="193"/>
      <c r="B66" s="374" t="s">
        <v>686</v>
      </c>
      <c r="C66" s="356" t="s">
        <v>644</v>
      </c>
      <c r="D66" s="373"/>
      <c r="E66" s="370"/>
      <c r="F66" s="149"/>
      <c r="G66" s="149"/>
      <c r="H66" s="360">
        <v>900000</v>
      </c>
      <c r="I66" s="361">
        <v>215000</v>
      </c>
      <c r="J66" s="361">
        <v>215000</v>
      </c>
    </row>
    <row r="67" spans="1:10" ht="12.75">
      <c r="A67" s="193"/>
      <c r="B67" s="374"/>
      <c r="C67" s="356"/>
      <c r="D67" s="373"/>
      <c r="E67" s="370"/>
      <c r="F67" s="149"/>
      <c r="G67" s="149"/>
      <c r="H67" s="360"/>
      <c r="I67" s="361"/>
      <c r="J67" s="361"/>
    </row>
    <row r="68" spans="1:10" ht="12.75">
      <c r="A68" s="55" t="s">
        <v>110</v>
      </c>
      <c r="B68" s="34" t="s">
        <v>478</v>
      </c>
      <c r="C68" s="356"/>
      <c r="D68" s="373"/>
      <c r="E68" s="370"/>
      <c r="F68" s="149"/>
      <c r="G68" s="149"/>
      <c r="H68" s="365">
        <f>SUM(H69:H69)</f>
        <v>400000</v>
      </c>
      <c r="I68" s="366">
        <f>SUM(I69:I69)</f>
        <v>80000</v>
      </c>
      <c r="J68" s="366">
        <f>SUM(J69:J69)</f>
        <v>80000</v>
      </c>
    </row>
    <row r="69" spans="1:10" ht="12.75">
      <c r="A69" s="193"/>
      <c r="B69" s="374" t="s">
        <v>687</v>
      </c>
      <c r="C69" s="356" t="s">
        <v>644</v>
      </c>
      <c r="D69" s="373"/>
      <c r="E69" s="370"/>
      <c r="F69" s="149"/>
      <c r="G69" s="149"/>
      <c r="H69" s="360">
        <v>400000</v>
      </c>
      <c r="I69" s="361">
        <v>80000</v>
      </c>
      <c r="J69" s="361">
        <v>80000</v>
      </c>
    </row>
    <row r="70" spans="1:10" ht="12.75">
      <c r="A70" s="193"/>
      <c r="B70" s="52"/>
      <c r="C70" s="356"/>
      <c r="D70" s="373"/>
      <c r="E70" s="370"/>
      <c r="F70" s="149"/>
      <c r="G70" s="149"/>
      <c r="H70" s="360"/>
      <c r="I70" s="361"/>
      <c r="J70" s="361"/>
    </row>
    <row r="71" spans="1:10" ht="12.75">
      <c r="A71" s="55" t="s">
        <v>112</v>
      </c>
      <c r="B71" s="34" t="s">
        <v>479</v>
      </c>
      <c r="C71" s="375"/>
      <c r="D71" s="373"/>
      <c r="E71" s="370"/>
      <c r="F71" s="149"/>
      <c r="G71" s="149"/>
      <c r="H71" s="365">
        <f>SUM(H72:H83)</f>
        <v>17230000</v>
      </c>
      <c r="I71" s="366">
        <f>SUM(I72:I83)</f>
        <v>4065000</v>
      </c>
      <c r="J71" s="366">
        <f>SUM(J72:J83)</f>
        <v>4065000</v>
      </c>
    </row>
    <row r="72" spans="1:10" ht="12.75">
      <c r="A72" s="193"/>
      <c r="B72" s="34" t="s">
        <v>688</v>
      </c>
      <c r="C72" s="356" t="s">
        <v>689</v>
      </c>
      <c r="D72" s="373" t="s">
        <v>642</v>
      </c>
      <c r="E72" s="370">
        <v>4</v>
      </c>
      <c r="F72" s="149">
        <v>1</v>
      </c>
      <c r="G72" s="149">
        <v>1</v>
      </c>
      <c r="H72" s="360">
        <v>340000</v>
      </c>
      <c r="I72" s="361">
        <v>90000</v>
      </c>
      <c r="J72" s="361">
        <v>90000</v>
      </c>
    </row>
    <row r="73" spans="1:10" ht="12.75">
      <c r="A73" s="193"/>
      <c r="B73" s="34" t="s">
        <v>690</v>
      </c>
      <c r="C73" s="356" t="s">
        <v>691</v>
      </c>
      <c r="D73" s="373" t="s">
        <v>692</v>
      </c>
      <c r="E73" s="370">
        <v>10</v>
      </c>
      <c r="F73" s="149">
        <v>2</v>
      </c>
      <c r="G73" s="149">
        <v>2</v>
      </c>
      <c r="H73" s="360">
        <f>2410000+150000</f>
        <v>2560000</v>
      </c>
      <c r="I73" s="361">
        <v>520000</v>
      </c>
      <c r="J73" s="361">
        <v>520000</v>
      </c>
    </row>
    <row r="74" spans="1:10" ht="12.75">
      <c r="A74" s="193"/>
      <c r="B74" s="34" t="s">
        <v>693</v>
      </c>
      <c r="C74" s="356" t="s">
        <v>694</v>
      </c>
      <c r="D74" s="373" t="s">
        <v>695</v>
      </c>
      <c r="E74" s="370">
        <v>5000</v>
      </c>
      <c r="F74" s="149">
        <v>1250</v>
      </c>
      <c r="G74" s="149">
        <v>1250</v>
      </c>
      <c r="H74" s="360">
        <v>240000</v>
      </c>
      <c r="I74" s="361">
        <v>60000</v>
      </c>
      <c r="J74" s="361">
        <v>60000</v>
      </c>
    </row>
    <row r="75" spans="1:10" ht="12.75">
      <c r="A75" s="193"/>
      <c r="B75" s="34" t="s">
        <v>696</v>
      </c>
      <c r="C75" s="356" t="s">
        <v>697</v>
      </c>
      <c r="D75" s="373" t="s">
        <v>642</v>
      </c>
      <c r="E75" s="370">
        <v>6</v>
      </c>
      <c r="F75" s="149">
        <v>2</v>
      </c>
      <c r="G75" s="149">
        <v>2</v>
      </c>
      <c r="H75" s="360">
        <v>620000</v>
      </c>
      <c r="I75" s="361">
        <v>155000</v>
      </c>
      <c r="J75" s="361">
        <v>155000</v>
      </c>
    </row>
    <row r="76" spans="1:10" ht="12.75">
      <c r="A76" s="193"/>
      <c r="B76" s="34" t="s">
        <v>698</v>
      </c>
      <c r="C76" s="356" t="s">
        <v>699</v>
      </c>
      <c r="D76" s="194" t="s">
        <v>642</v>
      </c>
      <c r="E76" s="194">
        <v>4</v>
      </c>
      <c r="F76" s="149">
        <v>1</v>
      </c>
      <c r="G76" s="149">
        <v>1</v>
      </c>
      <c r="H76" s="360">
        <v>480000</v>
      </c>
      <c r="I76" s="361">
        <v>120000</v>
      </c>
      <c r="J76" s="361">
        <v>120000</v>
      </c>
    </row>
    <row r="77" spans="1:10" ht="12.75">
      <c r="A77" s="193"/>
      <c r="B77" s="34" t="s">
        <v>700</v>
      </c>
      <c r="C77" s="356" t="s">
        <v>701</v>
      </c>
      <c r="D77" s="194" t="s">
        <v>642</v>
      </c>
      <c r="E77" s="371">
        <v>8</v>
      </c>
      <c r="F77" s="149">
        <v>2</v>
      </c>
      <c r="G77" s="149">
        <v>2</v>
      </c>
      <c r="H77" s="360">
        <v>140000</v>
      </c>
      <c r="I77" s="361">
        <v>60000</v>
      </c>
      <c r="J77" s="361">
        <v>60000</v>
      </c>
    </row>
    <row r="78" spans="1:10" ht="12.75">
      <c r="A78" s="193"/>
      <c r="B78" s="52" t="s">
        <v>702</v>
      </c>
      <c r="C78" s="356" t="s">
        <v>703</v>
      </c>
      <c r="D78" s="194" t="s">
        <v>704</v>
      </c>
      <c r="E78" s="370">
        <v>1400</v>
      </c>
      <c r="F78" s="149">
        <v>600</v>
      </c>
      <c r="G78" s="149">
        <v>600</v>
      </c>
      <c r="H78" s="360">
        <v>300000</v>
      </c>
      <c r="I78" s="361">
        <v>200000</v>
      </c>
      <c r="J78" s="361">
        <v>200000</v>
      </c>
    </row>
    <row r="79" spans="1:10" ht="12.75">
      <c r="A79" s="193"/>
      <c r="B79" s="376" t="s">
        <v>705</v>
      </c>
      <c r="C79" s="368" t="s">
        <v>706</v>
      </c>
      <c r="D79" s="194" t="s">
        <v>642</v>
      </c>
      <c r="E79" s="370">
        <v>15</v>
      </c>
      <c r="F79" s="149">
        <v>10</v>
      </c>
      <c r="G79" s="149">
        <v>10</v>
      </c>
      <c r="H79" s="360">
        <v>400000</v>
      </c>
      <c r="I79" s="361">
        <v>220000</v>
      </c>
      <c r="J79" s="361">
        <v>220000</v>
      </c>
    </row>
    <row r="80" spans="1:10" ht="12.75">
      <c r="A80" s="193"/>
      <c r="B80" s="34" t="s">
        <v>707</v>
      </c>
      <c r="C80" s="356" t="s">
        <v>644</v>
      </c>
      <c r="D80" s="194"/>
      <c r="E80" s="194"/>
      <c r="F80" s="52"/>
      <c r="G80" s="52"/>
      <c r="H80" s="360">
        <v>2900000</v>
      </c>
      <c r="I80" s="361">
        <v>620000</v>
      </c>
      <c r="J80" s="361">
        <v>620000</v>
      </c>
    </row>
    <row r="81" spans="1:10" ht="12.75">
      <c r="A81" s="193"/>
      <c r="B81" s="34" t="s">
        <v>708</v>
      </c>
      <c r="C81" s="356" t="s">
        <v>644</v>
      </c>
      <c r="D81" s="194"/>
      <c r="E81" s="194"/>
      <c r="F81" s="52"/>
      <c r="G81" s="52"/>
      <c r="H81" s="360">
        <f>9150000-580000+400000+60000</f>
        <v>9030000</v>
      </c>
      <c r="I81" s="361">
        <v>1965000</v>
      </c>
      <c r="J81" s="361">
        <v>1965000</v>
      </c>
    </row>
    <row r="82" spans="1:10" ht="12.75">
      <c r="A82" s="193"/>
      <c r="B82" s="52" t="s">
        <v>709</v>
      </c>
      <c r="C82" s="356" t="s">
        <v>644</v>
      </c>
      <c r="D82" s="194"/>
      <c r="E82" s="194"/>
      <c r="F82" s="52"/>
      <c r="G82" s="52"/>
      <c r="H82" s="360">
        <v>100000</v>
      </c>
      <c r="I82" s="361">
        <v>25000</v>
      </c>
      <c r="J82" s="361">
        <v>25000</v>
      </c>
    </row>
    <row r="83" spans="1:10" ht="12.75">
      <c r="A83" s="193"/>
      <c r="B83" s="52" t="s">
        <v>710</v>
      </c>
      <c r="C83" s="356" t="s">
        <v>644</v>
      </c>
      <c r="D83" s="194"/>
      <c r="E83" s="194"/>
      <c r="F83" s="52"/>
      <c r="G83" s="52"/>
      <c r="H83" s="360">
        <v>120000</v>
      </c>
      <c r="I83" s="361">
        <v>30000</v>
      </c>
      <c r="J83" s="361">
        <v>30000</v>
      </c>
    </row>
    <row r="84" spans="1:10" ht="12.75">
      <c r="A84" s="193"/>
      <c r="B84" s="34"/>
      <c r="C84" s="356"/>
      <c r="D84" s="373"/>
      <c r="E84" s="370"/>
      <c r="F84" s="149"/>
      <c r="G84" s="149"/>
      <c r="H84" s="360"/>
      <c r="I84" s="361"/>
      <c r="J84" s="361"/>
    </row>
    <row r="85" spans="1:10" ht="12.75">
      <c r="A85" s="55" t="s">
        <v>111</v>
      </c>
      <c r="B85" s="34" t="s">
        <v>480</v>
      </c>
      <c r="C85" s="362"/>
      <c r="D85" s="202"/>
      <c r="E85" s="363"/>
      <c r="F85" s="364"/>
      <c r="G85" s="364"/>
      <c r="H85" s="365">
        <f>SUM(H86:H87)</f>
        <v>1300000</v>
      </c>
      <c r="I85" s="366">
        <f>SUM(I86:I87)</f>
        <v>300000</v>
      </c>
      <c r="J85" s="366">
        <f>SUM(J86:J87)</f>
        <v>300000</v>
      </c>
    </row>
    <row r="86" spans="1:10" ht="12.75">
      <c r="A86" s="193"/>
      <c r="B86" s="34" t="s">
        <v>711</v>
      </c>
      <c r="C86" s="356" t="s">
        <v>644</v>
      </c>
      <c r="D86" s="194"/>
      <c r="E86" s="370"/>
      <c r="F86" s="149"/>
      <c r="G86" s="149"/>
      <c r="H86" s="86">
        <v>1000000</v>
      </c>
      <c r="I86" s="369">
        <v>220000</v>
      </c>
      <c r="J86" s="369">
        <v>220000</v>
      </c>
    </row>
    <row r="87" spans="1:10" ht="12.75">
      <c r="A87" s="193"/>
      <c r="B87" s="34" t="s">
        <v>712</v>
      </c>
      <c r="C87" s="356" t="s">
        <v>644</v>
      </c>
      <c r="D87" s="194"/>
      <c r="E87" s="370"/>
      <c r="F87" s="149"/>
      <c r="G87" s="149"/>
      <c r="H87" s="86">
        <v>300000</v>
      </c>
      <c r="I87" s="369">
        <v>80000</v>
      </c>
      <c r="J87" s="369">
        <v>80000</v>
      </c>
    </row>
    <row r="88" spans="1:10" ht="12.75">
      <c r="A88" s="193"/>
      <c r="B88" s="34"/>
      <c r="C88" s="356"/>
      <c r="D88" s="194"/>
      <c r="E88" s="370"/>
      <c r="F88" s="149"/>
      <c r="G88" s="149"/>
      <c r="H88" s="86"/>
      <c r="I88" s="369"/>
      <c r="J88" s="369"/>
    </row>
    <row r="89" spans="1:10" ht="12.75">
      <c r="A89" s="55" t="s">
        <v>113</v>
      </c>
      <c r="B89" s="34" t="s">
        <v>161</v>
      </c>
      <c r="C89" s="356"/>
      <c r="D89" s="194"/>
      <c r="E89" s="370"/>
      <c r="F89" s="149"/>
      <c r="G89" s="149"/>
      <c r="H89" s="365">
        <f>SUM(H90:H95)</f>
        <v>4300000</v>
      </c>
      <c r="I89" s="366">
        <f>SUM(I90:I95)</f>
        <v>980000</v>
      </c>
      <c r="J89" s="366">
        <f>SUM(J90:J95)</f>
        <v>980000</v>
      </c>
    </row>
    <row r="90" spans="1:10" ht="12.75">
      <c r="A90" s="193"/>
      <c r="B90" s="34" t="s">
        <v>713</v>
      </c>
      <c r="C90" s="356" t="s">
        <v>714</v>
      </c>
      <c r="D90" s="194" t="s">
        <v>642</v>
      </c>
      <c r="E90" s="370">
        <v>60</v>
      </c>
      <c r="F90" s="149">
        <v>30</v>
      </c>
      <c r="G90" s="149">
        <v>30</v>
      </c>
      <c r="H90" s="86">
        <v>260000</v>
      </c>
      <c r="I90" s="369">
        <v>80000</v>
      </c>
      <c r="J90" s="369">
        <v>80000</v>
      </c>
    </row>
    <row r="91" spans="1:10" ht="12.75">
      <c r="A91" s="193"/>
      <c r="B91" s="34" t="s">
        <v>715</v>
      </c>
      <c r="C91" s="356" t="s">
        <v>644</v>
      </c>
      <c r="D91" s="194"/>
      <c r="E91" s="370"/>
      <c r="F91" s="149"/>
      <c r="G91" s="149"/>
      <c r="H91" s="86">
        <f>2965000-105000-5000</f>
        <v>2855000</v>
      </c>
      <c r="I91" s="369">
        <v>649000</v>
      </c>
      <c r="J91" s="369">
        <v>649000</v>
      </c>
    </row>
    <row r="92" spans="1:10" ht="12.75">
      <c r="A92" s="193"/>
      <c r="B92" s="34" t="s">
        <v>716</v>
      </c>
      <c r="C92" s="356" t="s">
        <v>644</v>
      </c>
      <c r="D92" s="194"/>
      <c r="E92" s="370"/>
      <c r="F92" s="149"/>
      <c r="G92" s="149"/>
      <c r="H92" s="86">
        <v>155000</v>
      </c>
      <c r="I92" s="369">
        <v>31000</v>
      </c>
      <c r="J92" s="369">
        <v>31000</v>
      </c>
    </row>
    <row r="93" spans="1:10" ht="12.75">
      <c r="A93" s="193"/>
      <c r="B93" s="34" t="s">
        <v>717</v>
      </c>
      <c r="C93" s="356" t="s">
        <v>644</v>
      </c>
      <c r="D93" s="194"/>
      <c r="E93" s="370"/>
      <c r="F93" s="149"/>
      <c r="G93" s="149"/>
      <c r="H93" s="86">
        <v>460000</v>
      </c>
      <c r="I93" s="369">
        <v>100000</v>
      </c>
      <c r="J93" s="369">
        <v>100000</v>
      </c>
    </row>
    <row r="94" spans="1:10" ht="12.75">
      <c r="A94" s="193"/>
      <c r="B94" s="34" t="s">
        <v>718</v>
      </c>
      <c r="C94" s="356" t="s">
        <v>644</v>
      </c>
      <c r="D94" s="194"/>
      <c r="E94" s="370"/>
      <c r="F94" s="149"/>
      <c r="G94" s="149"/>
      <c r="H94" s="86">
        <v>460000</v>
      </c>
      <c r="I94" s="369">
        <v>100000</v>
      </c>
      <c r="J94" s="369">
        <v>100000</v>
      </c>
    </row>
    <row r="95" spans="1:10" ht="12.75">
      <c r="A95" s="193"/>
      <c r="B95" s="34" t="s">
        <v>719</v>
      </c>
      <c r="C95" s="356" t="s">
        <v>644</v>
      </c>
      <c r="D95" s="194"/>
      <c r="E95" s="370"/>
      <c r="F95" s="149"/>
      <c r="G95" s="149"/>
      <c r="H95" s="86">
        <v>110000</v>
      </c>
      <c r="I95" s="369">
        <v>20000</v>
      </c>
      <c r="J95" s="369">
        <v>20000</v>
      </c>
    </row>
    <row r="96" spans="1:10" ht="12.75">
      <c r="A96" s="193"/>
      <c r="B96" s="34"/>
      <c r="C96" s="356"/>
      <c r="D96" s="194"/>
      <c r="E96" s="370"/>
      <c r="F96" s="149"/>
      <c r="G96" s="149"/>
      <c r="H96" s="86"/>
      <c r="I96" s="369"/>
      <c r="J96" s="369"/>
    </row>
    <row r="97" spans="1:10" ht="12.75">
      <c r="A97" s="55" t="s">
        <v>137</v>
      </c>
      <c r="B97" s="34" t="s">
        <v>165</v>
      </c>
      <c r="C97" s="356"/>
      <c r="D97" s="194"/>
      <c r="E97" s="370"/>
      <c r="F97" s="149"/>
      <c r="G97" s="149"/>
      <c r="H97" s="365">
        <f>SUM(H98:H98)</f>
        <v>600000</v>
      </c>
      <c r="I97" s="366">
        <f>SUM(I98:I98)</f>
        <v>120000</v>
      </c>
      <c r="J97" s="366">
        <f>SUM(J98:J98)</f>
        <v>120000</v>
      </c>
    </row>
    <row r="98" spans="1:10" ht="12.75">
      <c r="A98" s="193"/>
      <c r="B98" s="34" t="s">
        <v>720</v>
      </c>
      <c r="C98" s="356" t="s">
        <v>644</v>
      </c>
      <c r="D98" s="194"/>
      <c r="E98" s="358"/>
      <c r="F98" s="359"/>
      <c r="G98" s="359"/>
      <c r="H98" s="360">
        <v>600000</v>
      </c>
      <c r="I98" s="361">
        <v>120000</v>
      </c>
      <c r="J98" s="361">
        <v>120000</v>
      </c>
    </row>
    <row r="99" spans="1:10" ht="12.75">
      <c r="A99" s="193"/>
      <c r="B99" s="34"/>
      <c r="C99" s="356"/>
      <c r="D99" s="194"/>
      <c r="E99" s="358"/>
      <c r="F99" s="359"/>
      <c r="G99" s="359"/>
      <c r="H99" s="360"/>
      <c r="I99" s="361"/>
      <c r="J99" s="361"/>
    </row>
    <row r="100" spans="1:10" ht="12.75">
      <c r="A100" s="55" t="s">
        <v>135</v>
      </c>
      <c r="B100" s="34" t="s">
        <v>166</v>
      </c>
      <c r="C100" s="356"/>
      <c r="D100" s="194"/>
      <c r="E100" s="358"/>
      <c r="F100" s="359"/>
      <c r="G100" s="359"/>
      <c r="H100" s="365">
        <f>SUM(H101:H101)</f>
        <v>200000</v>
      </c>
      <c r="I100" s="366">
        <f>SUM(I101:I101)</f>
        <v>35000</v>
      </c>
      <c r="J100" s="366">
        <f>SUM(J101:J101)</f>
        <v>35000</v>
      </c>
    </row>
    <row r="101" spans="1:10" ht="12.75">
      <c r="A101" s="193"/>
      <c r="B101" s="34" t="s">
        <v>721</v>
      </c>
      <c r="C101" s="356" t="s">
        <v>644</v>
      </c>
      <c r="D101" s="194"/>
      <c r="E101" s="358"/>
      <c r="F101" s="359"/>
      <c r="G101" s="359"/>
      <c r="H101" s="360">
        <v>200000</v>
      </c>
      <c r="I101" s="361">
        <v>35000</v>
      </c>
      <c r="J101" s="361">
        <v>35000</v>
      </c>
    </row>
    <row r="102" spans="1:10" ht="12.75">
      <c r="A102" s="193"/>
      <c r="B102" s="34"/>
      <c r="C102" s="356"/>
      <c r="D102" s="194"/>
      <c r="E102" s="358"/>
      <c r="F102" s="359"/>
      <c r="G102" s="359"/>
      <c r="H102" s="360"/>
      <c r="I102" s="361"/>
      <c r="J102" s="361"/>
    </row>
    <row r="103" spans="1:10" ht="12.75">
      <c r="A103" s="55" t="s">
        <v>722</v>
      </c>
      <c r="B103" s="34" t="s">
        <v>51</v>
      </c>
      <c r="C103" s="362"/>
      <c r="D103" s="202"/>
      <c r="E103" s="363"/>
      <c r="F103" s="364"/>
      <c r="G103" s="364"/>
      <c r="H103" s="365">
        <f>SUM(H104:H104)</f>
        <v>1000000</v>
      </c>
      <c r="I103" s="366">
        <f>SUM(I104:I104)</f>
        <v>450000</v>
      </c>
      <c r="J103" s="366">
        <f>SUM(J104:J104)</f>
        <v>450000</v>
      </c>
    </row>
    <row r="104" spans="1:10" ht="12.75">
      <c r="A104" s="193"/>
      <c r="B104" s="34" t="s">
        <v>723</v>
      </c>
      <c r="C104" s="356" t="s">
        <v>644</v>
      </c>
      <c r="D104" s="194"/>
      <c r="E104" s="358"/>
      <c r="F104" s="359"/>
      <c r="G104" s="359"/>
      <c r="H104" s="86">
        <v>1000000</v>
      </c>
      <c r="I104" s="369">
        <v>450000</v>
      </c>
      <c r="J104" s="369">
        <v>450000</v>
      </c>
    </row>
    <row r="105" spans="1:10" ht="12.75">
      <c r="A105" s="193"/>
      <c r="B105" s="52"/>
      <c r="C105" s="356"/>
      <c r="D105" s="194"/>
      <c r="E105" s="358"/>
      <c r="F105" s="359"/>
      <c r="G105" s="359"/>
      <c r="H105" s="360"/>
      <c r="I105" s="361"/>
      <c r="J105" s="361"/>
    </row>
    <row r="106" spans="1:10" ht="12.75">
      <c r="A106" s="55" t="s">
        <v>18</v>
      </c>
      <c r="B106" s="34" t="s">
        <v>50</v>
      </c>
      <c r="C106" s="362"/>
      <c r="D106" s="202"/>
      <c r="E106" s="363"/>
      <c r="F106" s="364"/>
      <c r="G106" s="364"/>
      <c r="H106" s="365">
        <f>SUM(H107:H107)</f>
        <v>40000</v>
      </c>
      <c r="I106" s="366">
        <f>SUM(I107:I107)</f>
        <v>10000</v>
      </c>
      <c r="J106" s="366">
        <f>SUM(J107:J107)</f>
        <v>10000</v>
      </c>
    </row>
    <row r="107" spans="1:10" ht="12.75">
      <c r="A107" s="377"/>
      <c r="B107" s="34" t="s">
        <v>724</v>
      </c>
      <c r="C107" s="356" t="s">
        <v>644</v>
      </c>
      <c r="D107" s="378"/>
      <c r="E107" s="379"/>
      <c r="F107" s="359"/>
      <c r="G107" s="359"/>
      <c r="H107" s="360">
        <v>40000</v>
      </c>
      <c r="I107" s="361">
        <v>10000</v>
      </c>
      <c r="J107" s="361">
        <v>10000</v>
      </c>
    </row>
    <row r="108" spans="1:10" ht="13.5" thickBot="1">
      <c r="A108" s="57"/>
      <c r="B108" s="380"/>
      <c r="C108" s="381"/>
      <c r="D108" s="382"/>
      <c r="E108" s="383"/>
      <c r="F108" s="384"/>
      <c r="G108" s="384"/>
      <c r="H108" s="385"/>
      <c r="I108" s="386"/>
      <c r="J108" s="386"/>
    </row>
    <row r="109" spans="1:10" ht="13.5" thickBot="1">
      <c r="A109" s="387"/>
      <c r="B109" s="63" t="s">
        <v>4</v>
      </c>
      <c r="C109" s="388"/>
      <c r="D109" s="389"/>
      <c r="E109" s="390"/>
      <c r="F109" s="391"/>
      <c r="G109" s="391"/>
      <c r="H109" s="392">
        <f>H13+H17+H22+H33+H42+H45+H50+H53+H60+H64+H68+H71+H85+H89+H97+H100+H103+H106</f>
        <v>79400000</v>
      </c>
      <c r="I109" s="393">
        <f>I13+I17+I22+I33+I42+I45+I50+I53+I60+I64+I68+I71+I85+I89+I97+I100+I103+I106</f>
        <v>18170000</v>
      </c>
      <c r="J109" s="393">
        <f>J13+J17+J22+J33+J42+J45+J50+J53+J60+J64+J68+J71+J85+J89+J97+J100+J103+J106</f>
        <v>18170000</v>
      </c>
    </row>
    <row r="110" spans="1:10" ht="12.75">
      <c r="A110" s="394"/>
      <c r="B110" s="330"/>
      <c r="C110" s="395"/>
      <c r="D110" s="396"/>
      <c r="E110" s="397"/>
      <c r="F110" s="398"/>
      <c r="G110" s="398"/>
      <c r="H110" s="399"/>
      <c r="I110" s="400"/>
      <c r="J110" s="400"/>
    </row>
    <row r="111" spans="1:10" ht="12.75">
      <c r="A111" s="401"/>
      <c r="B111" s="402"/>
      <c r="C111" s="403"/>
      <c r="D111" s="404"/>
      <c r="E111" s="405"/>
      <c r="F111" s="406"/>
      <c r="G111" s="406"/>
      <c r="H111" s="407"/>
      <c r="I111" s="408"/>
      <c r="J111" s="408"/>
    </row>
    <row r="112" spans="1:10" ht="12.75">
      <c r="A112" s="31"/>
      <c r="B112" s="62" t="s">
        <v>39</v>
      </c>
      <c r="C112" s="409"/>
      <c r="D112" s="410"/>
      <c r="E112" s="358"/>
      <c r="F112" s="359"/>
      <c r="G112" s="359"/>
      <c r="H112" s="360"/>
      <c r="I112" s="361"/>
      <c r="J112" s="361"/>
    </row>
    <row r="113" spans="1:10" ht="12.75">
      <c r="A113" s="31"/>
      <c r="B113" s="332"/>
      <c r="C113" s="409"/>
      <c r="D113" s="410"/>
      <c r="E113" s="358"/>
      <c r="F113" s="359"/>
      <c r="G113" s="359"/>
      <c r="H113" s="360"/>
      <c r="I113" s="361"/>
      <c r="J113" s="361"/>
    </row>
    <row r="114" spans="1:10" ht="12.75">
      <c r="A114" s="55" t="s">
        <v>136</v>
      </c>
      <c r="B114" s="34" t="s">
        <v>436</v>
      </c>
      <c r="C114" s="362"/>
      <c r="D114" s="202"/>
      <c r="E114" s="363"/>
      <c r="F114" s="364"/>
      <c r="G114" s="364"/>
      <c r="H114" s="365">
        <f>SUM(H115:H130)</f>
        <v>21980000</v>
      </c>
      <c r="I114" s="366">
        <f>SUM(I115:I130)</f>
        <v>4895000</v>
      </c>
      <c r="J114" s="366">
        <f>SUM(J115:J130)</f>
        <v>4895000</v>
      </c>
    </row>
    <row r="115" spans="1:10" ht="12.75">
      <c r="A115" s="31"/>
      <c r="B115" s="34" t="s">
        <v>725</v>
      </c>
      <c r="C115" s="356" t="s">
        <v>726</v>
      </c>
      <c r="D115" s="194" t="s">
        <v>642</v>
      </c>
      <c r="E115" s="370">
        <v>4</v>
      </c>
      <c r="F115" s="149">
        <v>1</v>
      </c>
      <c r="G115" s="149">
        <v>1</v>
      </c>
      <c r="H115" s="86">
        <v>520000</v>
      </c>
      <c r="I115" s="369">
        <v>130000</v>
      </c>
      <c r="J115" s="369">
        <v>130000</v>
      </c>
    </row>
    <row r="116" spans="1:10" ht="12.75">
      <c r="A116" s="31"/>
      <c r="B116" s="34" t="s">
        <v>727</v>
      </c>
      <c r="C116" s="356" t="s">
        <v>728</v>
      </c>
      <c r="D116" s="194" t="s">
        <v>642</v>
      </c>
      <c r="E116" s="370">
        <v>8</v>
      </c>
      <c r="F116" s="149">
        <v>2</v>
      </c>
      <c r="G116" s="149">
        <v>2</v>
      </c>
      <c r="H116" s="86">
        <v>700000</v>
      </c>
      <c r="I116" s="369">
        <v>168000</v>
      </c>
      <c r="J116" s="369">
        <v>168000</v>
      </c>
    </row>
    <row r="117" spans="1:10" ht="12.75">
      <c r="A117" s="31"/>
      <c r="B117" s="34" t="s">
        <v>729</v>
      </c>
      <c r="C117" s="356" t="s">
        <v>644</v>
      </c>
      <c r="D117" s="410"/>
      <c r="E117" s="358"/>
      <c r="F117" s="359"/>
      <c r="G117" s="359"/>
      <c r="H117" s="80">
        <v>8750000</v>
      </c>
      <c r="I117" s="411">
        <f>1884000+50000</f>
        <v>1934000</v>
      </c>
      <c r="J117" s="411">
        <f>1884000+50000</f>
        <v>1934000</v>
      </c>
    </row>
    <row r="118" spans="1:10" ht="12.75">
      <c r="A118" s="31"/>
      <c r="B118" s="36" t="s">
        <v>730</v>
      </c>
      <c r="C118" s="356" t="s">
        <v>644</v>
      </c>
      <c r="D118" s="410"/>
      <c r="E118" s="358"/>
      <c r="F118" s="359"/>
      <c r="G118" s="359"/>
      <c r="H118" s="80">
        <v>2010000</v>
      </c>
      <c r="I118" s="411">
        <v>535000</v>
      </c>
      <c r="J118" s="411">
        <v>535000</v>
      </c>
    </row>
    <row r="119" spans="1:10" ht="12.75">
      <c r="A119" s="31"/>
      <c r="B119" s="36" t="s">
        <v>731</v>
      </c>
      <c r="C119" s="356" t="s">
        <v>644</v>
      </c>
      <c r="D119" s="410"/>
      <c r="E119" s="358"/>
      <c r="F119" s="359"/>
      <c r="G119" s="359"/>
      <c r="H119" s="80">
        <v>3040000</v>
      </c>
      <c r="I119" s="411">
        <v>655000</v>
      </c>
      <c r="J119" s="411">
        <v>655000</v>
      </c>
    </row>
    <row r="120" spans="1:10" ht="12.75">
      <c r="A120" s="31"/>
      <c r="B120" s="36" t="s">
        <v>732</v>
      </c>
      <c r="C120" s="356" t="s">
        <v>644</v>
      </c>
      <c r="D120" s="410"/>
      <c r="E120" s="358"/>
      <c r="F120" s="359"/>
      <c r="G120" s="359"/>
      <c r="H120" s="80">
        <v>1170000</v>
      </c>
      <c r="I120" s="411">
        <v>255000</v>
      </c>
      <c r="J120" s="411">
        <v>255000</v>
      </c>
    </row>
    <row r="121" spans="1:10" ht="12.75">
      <c r="A121" s="31"/>
      <c r="B121" s="36" t="s">
        <v>733</v>
      </c>
      <c r="C121" s="356" t="s">
        <v>644</v>
      </c>
      <c r="D121" s="410"/>
      <c r="E121" s="358"/>
      <c r="F121" s="359"/>
      <c r="G121" s="359"/>
      <c r="H121" s="80">
        <v>325000</v>
      </c>
      <c r="I121" s="411">
        <v>70000</v>
      </c>
      <c r="J121" s="411">
        <v>70000</v>
      </c>
    </row>
    <row r="122" spans="1:10" ht="12.75">
      <c r="A122" s="31"/>
      <c r="B122" s="36" t="s">
        <v>734</v>
      </c>
      <c r="C122" s="356" t="s">
        <v>644</v>
      </c>
      <c r="D122" s="410"/>
      <c r="E122" s="358"/>
      <c r="F122" s="359"/>
      <c r="G122" s="359"/>
      <c r="H122" s="80">
        <v>520000</v>
      </c>
      <c r="I122" s="411">
        <v>115000</v>
      </c>
      <c r="J122" s="411">
        <v>115000</v>
      </c>
    </row>
    <row r="123" spans="1:10" ht="12.75">
      <c r="A123" s="31"/>
      <c r="B123" s="36" t="s">
        <v>735</v>
      </c>
      <c r="C123" s="356" t="s">
        <v>644</v>
      </c>
      <c r="D123" s="410"/>
      <c r="E123" s="358"/>
      <c r="F123" s="359"/>
      <c r="G123" s="359"/>
      <c r="H123" s="412">
        <v>2255000</v>
      </c>
      <c r="I123" s="413">
        <v>480000</v>
      </c>
      <c r="J123" s="413">
        <v>480000</v>
      </c>
    </row>
    <row r="124" spans="1:10" ht="12.75">
      <c r="A124" s="31"/>
      <c r="B124" s="36" t="s">
        <v>736</v>
      </c>
      <c r="C124" s="356" t="s">
        <v>644</v>
      </c>
      <c r="D124" s="410"/>
      <c r="E124" s="358"/>
      <c r="F124" s="359"/>
      <c r="G124" s="359"/>
      <c r="H124" s="412">
        <v>70000</v>
      </c>
      <c r="I124" s="413">
        <v>15000</v>
      </c>
      <c r="J124" s="413">
        <v>15000</v>
      </c>
    </row>
    <row r="125" spans="1:10" ht="12.75">
      <c r="A125" s="193"/>
      <c r="B125" s="37" t="s">
        <v>737</v>
      </c>
      <c r="C125" s="356" t="s">
        <v>644</v>
      </c>
      <c r="D125" s="410"/>
      <c r="E125" s="358"/>
      <c r="F125" s="359"/>
      <c r="G125" s="359"/>
      <c r="H125" s="414">
        <v>390000</v>
      </c>
      <c r="I125" s="415">
        <v>80000</v>
      </c>
      <c r="J125" s="415">
        <v>80000</v>
      </c>
    </row>
    <row r="126" spans="1:10" ht="12.75">
      <c r="A126" s="193"/>
      <c r="B126" s="36" t="s">
        <v>738</v>
      </c>
      <c r="C126" s="356" t="s">
        <v>644</v>
      </c>
      <c r="D126" s="410"/>
      <c r="E126" s="358"/>
      <c r="F126" s="359"/>
      <c r="G126" s="359"/>
      <c r="H126" s="414">
        <v>45000</v>
      </c>
      <c r="I126" s="415">
        <v>10000</v>
      </c>
      <c r="J126" s="415">
        <v>10000</v>
      </c>
    </row>
    <row r="127" spans="1:10" ht="12.75">
      <c r="A127" s="193"/>
      <c r="B127" s="36" t="s">
        <v>739</v>
      </c>
      <c r="C127" s="356" t="s">
        <v>644</v>
      </c>
      <c r="D127" s="194"/>
      <c r="E127" s="370"/>
      <c r="F127" s="359"/>
      <c r="G127" s="359"/>
      <c r="H127" s="414">
        <v>415000</v>
      </c>
      <c r="I127" s="415">
        <v>85000</v>
      </c>
      <c r="J127" s="415">
        <v>85000</v>
      </c>
    </row>
    <row r="128" spans="1:10" ht="12.75">
      <c r="A128" s="193"/>
      <c r="B128" s="36" t="s">
        <v>740</v>
      </c>
      <c r="C128" s="356" t="s">
        <v>644</v>
      </c>
      <c r="D128" s="194"/>
      <c r="E128" s="370"/>
      <c r="F128" s="359"/>
      <c r="G128" s="359"/>
      <c r="H128" s="414">
        <v>955000</v>
      </c>
      <c r="I128" s="415">
        <v>192000</v>
      </c>
      <c r="J128" s="415">
        <v>192000</v>
      </c>
    </row>
    <row r="129" spans="1:10" ht="12.75">
      <c r="A129" s="193"/>
      <c r="B129" s="36" t="s">
        <v>741</v>
      </c>
      <c r="C129" s="356" t="s">
        <v>644</v>
      </c>
      <c r="D129" s="194"/>
      <c r="E129" s="370"/>
      <c r="F129" s="359"/>
      <c r="G129" s="359"/>
      <c r="H129" s="414">
        <v>410000</v>
      </c>
      <c r="I129" s="415">
        <v>86000</v>
      </c>
      <c r="J129" s="415">
        <v>86000</v>
      </c>
    </row>
    <row r="130" spans="1:10" ht="12.75">
      <c r="A130" s="193"/>
      <c r="B130" s="36" t="s">
        <v>742</v>
      </c>
      <c r="C130" s="356" t="s">
        <v>644</v>
      </c>
      <c r="D130" s="194"/>
      <c r="E130" s="370"/>
      <c r="F130" s="359"/>
      <c r="G130" s="359"/>
      <c r="H130" s="414">
        <v>405000</v>
      </c>
      <c r="I130" s="415">
        <v>85000</v>
      </c>
      <c r="J130" s="415">
        <v>85000</v>
      </c>
    </row>
    <row r="131" spans="1:10" ht="12.75">
      <c r="A131" s="31"/>
      <c r="B131" s="332"/>
      <c r="C131" s="409"/>
      <c r="D131" s="410"/>
      <c r="E131" s="358"/>
      <c r="F131" s="359"/>
      <c r="G131" s="359"/>
      <c r="H131" s="360"/>
      <c r="I131" s="361"/>
      <c r="J131" s="361"/>
    </row>
    <row r="132" spans="1:10" ht="12.75">
      <c r="A132" s="55" t="s">
        <v>138</v>
      </c>
      <c r="B132" s="34" t="s">
        <v>435</v>
      </c>
      <c r="C132" s="409"/>
      <c r="D132" s="410"/>
      <c r="E132" s="358"/>
      <c r="F132" s="359"/>
      <c r="G132" s="359"/>
      <c r="H132" s="365">
        <f>SUM(H133:H133)</f>
        <v>3000000</v>
      </c>
      <c r="I132" s="366">
        <f>SUM(I133:I133)</f>
        <v>600000</v>
      </c>
      <c r="J132" s="366">
        <f>SUM(J133:J133)</f>
        <v>600000</v>
      </c>
    </row>
    <row r="133" spans="1:10" ht="12.75">
      <c r="A133" s="31"/>
      <c r="B133" s="21" t="s">
        <v>743</v>
      </c>
      <c r="C133" s="356" t="s">
        <v>644</v>
      </c>
      <c r="D133" s="410"/>
      <c r="E133" s="358"/>
      <c r="F133" s="359"/>
      <c r="G133" s="359"/>
      <c r="H133" s="360">
        <v>3000000</v>
      </c>
      <c r="I133" s="361">
        <v>600000</v>
      </c>
      <c r="J133" s="361">
        <v>600000</v>
      </c>
    </row>
    <row r="134" spans="1:10" ht="12.75">
      <c r="A134" s="31"/>
      <c r="B134" s="332"/>
      <c r="C134" s="409"/>
      <c r="D134" s="410"/>
      <c r="E134" s="358"/>
      <c r="F134" s="359"/>
      <c r="G134" s="359"/>
      <c r="H134" s="360"/>
      <c r="I134" s="361"/>
      <c r="J134" s="361"/>
    </row>
    <row r="135" spans="1:10" ht="12.75">
      <c r="A135" s="55" t="s">
        <v>18</v>
      </c>
      <c r="B135" s="34" t="s">
        <v>50</v>
      </c>
      <c r="C135" s="362"/>
      <c r="D135" s="202"/>
      <c r="E135" s="363"/>
      <c r="F135" s="364"/>
      <c r="G135" s="364"/>
      <c r="H135" s="365">
        <f>SUM(H136:H136)</f>
        <v>20000</v>
      </c>
      <c r="I135" s="366">
        <f>SUM(I136:I136)</f>
        <v>5000</v>
      </c>
      <c r="J135" s="366">
        <f>SUM(J136:J136)</f>
        <v>5000</v>
      </c>
    </row>
    <row r="136" spans="1:10" ht="12.75">
      <c r="A136" s="31"/>
      <c r="B136" s="21" t="s">
        <v>744</v>
      </c>
      <c r="C136" s="356" t="s">
        <v>644</v>
      </c>
      <c r="D136" s="410"/>
      <c r="E136" s="358"/>
      <c r="F136" s="359"/>
      <c r="G136" s="359"/>
      <c r="H136" s="360">
        <v>20000</v>
      </c>
      <c r="I136" s="361">
        <v>5000</v>
      </c>
      <c r="J136" s="361">
        <v>5000</v>
      </c>
    </row>
    <row r="137" spans="1:10" ht="13.5" thickBot="1">
      <c r="A137" s="57"/>
      <c r="B137" s="416"/>
      <c r="C137" s="417"/>
      <c r="D137" s="382"/>
      <c r="E137" s="383"/>
      <c r="F137" s="384"/>
      <c r="G137" s="384"/>
      <c r="H137" s="385"/>
      <c r="I137" s="386"/>
      <c r="J137" s="386"/>
    </row>
    <row r="138" spans="1:10" ht="13.5" thickBot="1">
      <c r="A138" s="387"/>
      <c r="B138" s="63" t="s">
        <v>4</v>
      </c>
      <c r="C138" s="388"/>
      <c r="D138" s="389"/>
      <c r="E138" s="390"/>
      <c r="F138" s="391"/>
      <c r="G138" s="391"/>
      <c r="H138" s="418">
        <f>H114+H132+H135</f>
        <v>25000000</v>
      </c>
      <c r="I138" s="419">
        <f>I114+I132+I135</f>
        <v>5500000</v>
      </c>
      <c r="J138" s="419">
        <f>J114+J132+J135</f>
        <v>5500000</v>
      </c>
    </row>
    <row r="139" spans="1:10" ht="12.75">
      <c r="A139" s="136"/>
      <c r="B139" s="330"/>
      <c r="C139" s="420"/>
      <c r="D139" s="396"/>
      <c r="E139" s="397"/>
      <c r="F139" s="398"/>
      <c r="G139" s="398"/>
      <c r="H139" s="399"/>
      <c r="I139" s="400"/>
      <c r="J139" s="400"/>
    </row>
    <row r="140" spans="1:10" ht="12.75">
      <c r="A140" s="401"/>
      <c r="B140" s="402"/>
      <c r="C140" s="403"/>
      <c r="D140" s="404"/>
      <c r="E140" s="404"/>
      <c r="F140" s="421"/>
      <c r="G140" s="421"/>
      <c r="H140" s="402"/>
      <c r="I140" s="401"/>
      <c r="J140" s="401"/>
    </row>
    <row r="141" spans="1:10" ht="12.75">
      <c r="A141" s="31"/>
      <c r="B141" s="62" t="s">
        <v>114</v>
      </c>
      <c r="C141" s="409"/>
      <c r="D141" s="410"/>
      <c r="E141" s="410"/>
      <c r="F141" s="14"/>
      <c r="G141" s="14"/>
      <c r="H141" s="332"/>
      <c r="I141" s="31"/>
      <c r="J141" s="31"/>
    </row>
    <row r="142" spans="1:10" ht="12.75">
      <c r="A142" s="31"/>
      <c r="B142" s="332"/>
      <c r="C142" s="409"/>
      <c r="D142" s="410"/>
      <c r="E142" s="410"/>
      <c r="F142" s="14"/>
      <c r="G142" s="14"/>
      <c r="H142" s="332"/>
      <c r="I142" s="31"/>
      <c r="J142" s="31"/>
    </row>
    <row r="143" spans="1:10" ht="12.75">
      <c r="A143" s="55" t="s">
        <v>139</v>
      </c>
      <c r="B143" s="34" t="s">
        <v>168</v>
      </c>
      <c r="C143" s="362"/>
      <c r="D143" s="202"/>
      <c r="E143" s="363"/>
      <c r="F143" s="364"/>
      <c r="G143" s="364"/>
      <c r="H143" s="365">
        <f>SUM(H144:H145)</f>
        <v>920000</v>
      </c>
      <c r="I143" s="366">
        <f>SUM(I144:I145)</f>
        <v>195000</v>
      </c>
      <c r="J143" s="366">
        <f>SUM(J144:J145)</f>
        <v>195000</v>
      </c>
    </row>
    <row r="144" spans="1:10" ht="12.75">
      <c r="A144" s="31"/>
      <c r="B144" s="34" t="s">
        <v>745</v>
      </c>
      <c r="C144" s="324" t="s">
        <v>746</v>
      </c>
      <c r="D144" s="196" t="s">
        <v>695</v>
      </c>
      <c r="E144" s="150">
        <v>5000</v>
      </c>
      <c r="F144" s="422">
        <v>1250</v>
      </c>
      <c r="G144" s="422">
        <v>1250</v>
      </c>
      <c r="H144" s="86">
        <v>160000</v>
      </c>
      <c r="I144" s="369">
        <v>40000</v>
      </c>
      <c r="J144" s="369">
        <v>40000</v>
      </c>
    </row>
    <row r="145" spans="1:10" ht="12.75">
      <c r="A145" s="31"/>
      <c r="B145" s="21" t="s">
        <v>747</v>
      </c>
      <c r="C145" s="356" t="s">
        <v>644</v>
      </c>
      <c r="D145" s="373"/>
      <c r="E145" s="423"/>
      <c r="F145" s="422"/>
      <c r="G145" s="422"/>
      <c r="H145" s="86">
        <v>760000</v>
      </c>
      <c r="I145" s="369">
        <f>160000-5000</f>
        <v>155000</v>
      </c>
      <c r="J145" s="369">
        <f>160000-5000</f>
        <v>155000</v>
      </c>
    </row>
    <row r="146" spans="1:10" ht="12.75">
      <c r="A146" s="31"/>
      <c r="B146" s="52"/>
      <c r="C146" s="356"/>
      <c r="D146" s="373"/>
      <c r="E146" s="423"/>
      <c r="F146" s="422"/>
      <c r="G146" s="422"/>
      <c r="H146" s="86"/>
      <c r="I146" s="369"/>
      <c r="J146" s="369"/>
    </row>
    <row r="147" spans="1:10" ht="12.75">
      <c r="A147" s="55" t="s">
        <v>474</v>
      </c>
      <c r="B147" s="34" t="s">
        <v>169</v>
      </c>
      <c r="C147" s="356"/>
      <c r="D147" s="373"/>
      <c r="E147" s="423"/>
      <c r="F147" s="422"/>
      <c r="G147" s="422"/>
      <c r="H147" s="365">
        <f>SUM(H148:H148)</f>
        <v>280000</v>
      </c>
      <c r="I147" s="366">
        <f>SUM(I148:I148)</f>
        <v>55000</v>
      </c>
      <c r="J147" s="366">
        <f>SUM(J148:J148)</f>
        <v>55000</v>
      </c>
    </row>
    <row r="148" spans="1:10" ht="12.75">
      <c r="A148" s="31"/>
      <c r="B148" s="21" t="s">
        <v>748</v>
      </c>
      <c r="C148" s="356" t="s">
        <v>644</v>
      </c>
      <c r="D148" s="194"/>
      <c r="E148" s="370"/>
      <c r="F148" s="149"/>
      <c r="G148" s="149"/>
      <c r="H148" s="86">
        <v>280000</v>
      </c>
      <c r="I148" s="369">
        <v>55000</v>
      </c>
      <c r="J148" s="369">
        <v>55000</v>
      </c>
    </row>
    <row r="149" spans="1:10" ht="13.5" thickBot="1">
      <c r="A149" s="57"/>
      <c r="B149" s="380"/>
      <c r="C149" s="381"/>
      <c r="D149" s="382"/>
      <c r="E149" s="382"/>
      <c r="F149" s="424"/>
      <c r="G149" s="424"/>
      <c r="H149" s="380"/>
      <c r="I149" s="57"/>
      <c r="J149" s="57"/>
    </row>
    <row r="150" spans="1:10" ht="13.5" thickBot="1">
      <c r="A150" s="387"/>
      <c r="B150" s="63" t="s">
        <v>4</v>
      </c>
      <c r="C150" s="388"/>
      <c r="D150" s="389"/>
      <c r="E150" s="389"/>
      <c r="F150" s="148"/>
      <c r="G150" s="148"/>
      <c r="H150" s="425">
        <f>H143+H147</f>
        <v>1200000</v>
      </c>
      <c r="I150" s="426">
        <f>I143+I147</f>
        <v>250000</v>
      </c>
      <c r="J150" s="426">
        <f>J143+J147</f>
        <v>250000</v>
      </c>
    </row>
    <row r="151" spans="1:10" ht="12.75">
      <c r="A151" s="136"/>
      <c r="B151" s="330"/>
      <c r="C151" s="427"/>
      <c r="D151" s="396"/>
      <c r="E151" s="50"/>
      <c r="F151" s="357"/>
      <c r="G151" s="357"/>
      <c r="H151" s="330"/>
      <c r="I151" s="136"/>
      <c r="J151" s="136"/>
    </row>
    <row r="152" spans="1:10" ht="12.75">
      <c r="A152" s="401"/>
      <c r="B152" s="402"/>
      <c r="C152" s="403"/>
      <c r="D152" s="404"/>
      <c r="E152" s="404"/>
      <c r="F152" s="421"/>
      <c r="G152" s="421"/>
      <c r="H152" s="402"/>
      <c r="I152" s="401"/>
      <c r="J152" s="401"/>
    </row>
    <row r="153" spans="1:10" ht="12.75">
      <c r="A153" s="410"/>
      <c r="B153" s="67" t="s">
        <v>56</v>
      </c>
      <c r="C153" s="409"/>
      <c r="D153" s="410"/>
      <c r="E153" s="410"/>
      <c r="F153" s="14"/>
      <c r="G153" s="14"/>
      <c r="H153" s="332"/>
      <c r="I153" s="31"/>
      <c r="J153" s="31"/>
    </row>
    <row r="154" spans="1:10" ht="12.75">
      <c r="A154" s="410"/>
      <c r="B154" s="34"/>
      <c r="C154" s="409"/>
      <c r="D154" s="410"/>
      <c r="E154" s="410"/>
      <c r="F154" s="14"/>
      <c r="G154" s="14"/>
      <c r="H154" s="332"/>
      <c r="I154" s="31"/>
      <c r="J154" s="31"/>
    </row>
    <row r="155" spans="1:10" ht="12.75">
      <c r="A155" s="55" t="s">
        <v>15</v>
      </c>
      <c r="B155" s="34" t="s">
        <v>49</v>
      </c>
      <c r="C155" s="362"/>
      <c r="D155" s="202"/>
      <c r="E155" s="363"/>
      <c r="F155" s="364"/>
      <c r="G155" s="364"/>
      <c r="H155" s="365">
        <f>H156+H157</f>
        <v>5500000</v>
      </c>
      <c r="I155" s="366">
        <f>I156+I157</f>
        <v>1200000</v>
      </c>
      <c r="J155" s="366">
        <f>J156+J157</f>
        <v>1200000</v>
      </c>
    </row>
    <row r="156" spans="1:10" ht="12.75">
      <c r="A156" s="55"/>
      <c r="B156" s="55" t="s">
        <v>749</v>
      </c>
      <c r="C156" s="428" t="s">
        <v>703</v>
      </c>
      <c r="D156" s="309" t="s">
        <v>750</v>
      </c>
      <c r="E156" s="59">
        <v>600</v>
      </c>
      <c r="F156" s="28">
        <v>150</v>
      </c>
      <c r="G156" s="28">
        <v>150</v>
      </c>
      <c r="H156" s="360">
        <v>500000</v>
      </c>
      <c r="I156" s="361">
        <v>125000</v>
      </c>
      <c r="J156" s="361">
        <v>125000</v>
      </c>
    </row>
    <row r="157" spans="1:10" ht="12.75">
      <c r="A157" s="31"/>
      <c r="B157" s="21" t="s">
        <v>751</v>
      </c>
      <c r="C157" s="356" t="s">
        <v>644</v>
      </c>
      <c r="D157" s="410"/>
      <c r="E157" s="358"/>
      <c r="F157" s="359"/>
      <c r="G157" s="359"/>
      <c r="H157" s="86">
        <v>5000000</v>
      </c>
      <c r="I157" s="429">
        <v>1075000</v>
      </c>
      <c r="J157" s="429">
        <v>1075000</v>
      </c>
    </row>
    <row r="158" spans="1:10" ht="13.5" thickBot="1">
      <c r="A158" s="57"/>
      <c r="B158" s="380"/>
      <c r="C158" s="381"/>
      <c r="D158" s="382"/>
      <c r="E158" s="382"/>
      <c r="F158" s="424"/>
      <c r="G158" s="424"/>
      <c r="H158" s="380"/>
      <c r="I158" s="57"/>
      <c r="J158" s="57"/>
    </row>
    <row r="159" spans="1:10" ht="13.5" thickBot="1">
      <c r="A159" s="430"/>
      <c r="B159" s="63" t="s">
        <v>4</v>
      </c>
      <c r="C159" s="388"/>
      <c r="D159" s="389"/>
      <c r="E159" s="389"/>
      <c r="F159" s="148"/>
      <c r="G159" s="148"/>
      <c r="H159" s="87">
        <f>H155</f>
        <v>5500000</v>
      </c>
      <c r="I159" s="431">
        <f>I155</f>
        <v>1200000</v>
      </c>
      <c r="J159" s="431">
        <f>J155</f>
        <v>1200000</v>
      </c>
    </row>
    <row r="160" spans="1:10" ht="13.5" thickBot="1">
      <c r="A160" s="57"/>
      <c r="B160" s="380"/>
      <c r="C160" s="381"/>
      <c r="D160" s="382"/>
      <c r="E160" s="382"/>
      <c r="F160" s="424"/>
      <c r="G160" s="424"/>
      <c r="H160" s="380"/>
      <c r="I160" s="57"/>
      <c r="J160" s="57"/>
    </row>
    <row r="161" spans="1:10" ht="13.5" thickBot="1">
      <c r="A161" s="83"/>
      <c r="B161" s="63" t="s">
        <v>20</v>
      </c>
      <c r="C161" s="388"/>
      <c r="D161" s="389"/>
      <c r="E161" s="432"/>
      <c r="F161" s="433"/>
      <c r="G161" s="433"/>
      <c r="H161" s="425">
        <f>H109+H138+H150+H159</f>
        <v>111100000</v>
      </c>
      <c r="I161" s="426">
        <f>I109+I138+I150+I159</f>
        <v>25120000</v>
      </c>
      <c r="J161" s="426">
        <f>J109+J138+J150+J159</f>
        <v>25120000</v>
      </c>
    </row>
  </sheetData>
  <sheetProtection/>
  <mergeCells count="4">
    <mergeCell ref="A4:J4"/>
    <mergeCell ref="A7:J7"/>
    <mergeCell ref="E8:G8"/>
    <mergeCell ref="H8:J8"/>
  </mergeCells>
  <printOptions/>
  <pageMargins left="0.39" right="0.15748031496062992" top="0.26" bottom="0.32" header="0.1968503937007874" footer="0.2362204724409449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3.421875" style="0" customWidth="1"/>
    <col min="2" max="2" width="22.00390625" style="0" customWidth="1"/>
    <col min="3" max="3" width="17.28125" style="0" customWidth="1"/>
    <col min="4" max="4" width="61.57421875" style="0" customWidth="1"/>
    <col min="5" max="5" width="14.7109375" style="0" customWidth="1"/>
  </cols>
  <sheetData>
    <row r="1" spans="1:5" ht="12.75">
      <c r="A1" s="6" t="s">
        <v>154</v>
      </c>
      <c r="B1" s="434"/>
      <c r="C1" s="4"/>
      <c r="E1" s="434"/>
    </row>
    <row r="2" spans="1:5" ht="12.75">
      <c r="A2" s="8" t="s">
        <v>560</v>
      </c>
      <c r="B2" s="434"/>
      <c r="C2" s="4"/>
      <c r="E2" s="434"/>
    </row>
    <row r="3" spans="1:5" ht="12.75">
      <c r="A3" s="8"/>
      <c r="B3" s="434"/>
      <c r="C3" s="4"/>
      <c r="E3" s="434"/>
    </row>
    <row r="4" spans="1:5" ht="12.75">
      <c r="A4" s="8"/>
      <c r="B4" s="434"/>
      <c r="C4" s="4"/>
      <c r="E4" s="434"/>
    </row>
    <row r="5" spans="1:5" ht="12.75">
      <c r="A5" s="509" t="s">
        <v>755</v>
      </c>
      <c r="B5" s="509"/>
      <c r="C5" s="509"/>
      <c r="D5" s="509"/>
      <c r="E5" s="509"/>
    </row>
    <row r="6" spans="1:5" ht="12.75">
      <c r="A6" s="3"/>
      <c r="B6" s="3"/>
      <c r="C6" s="3"/>
      <c r="D6" s="3"/>
      <c r="E6" s="3"/>
    </row>
    <row r="7" spans="2:5" ht="13.5" thickBot="1">
      <c r="B7" s="434"/>
      <c r="C7" s="4"/>
      <c r="E7" s="434"/>
    </row>
    <row r="8" spans="1:5" ht="12.75">
      <c r="A8" s="49" t="s">
        <v>756</v>
      </c>
      <c r="B8" s="435" t="s">
        <v>757</v>
      </c>
      <c r="C8" s="11" t="s">
        <v>0</v>
      </c>
      <c r="D8" s="11" t="s">
        <v>758</v>
      </c>
      <c r="E8" s="435" t="s">
        <v>757</v>
      </c>
    </row>
    <row r="9" spans="1:5" ht="13.5" thickBot="1">
      <c r="A9" s="285"/>
      <c r="B9" s="436"/>
      <c r="C9" s="437"/>
      <c r="D9" s="12"/>
      <c r="E9" s="436"/>
    </row>
    <row r="10" spans="1:5" ht="12.75">
      <c r="A10" s="438"/>
      <c r="B10" s="234"/>
      <c r="C10" s="357"/>
      <c r="D10" s="330"/>
      <c r="E10" s="234"/>
    </row>
    <row r="11" spans="1:5" ht="12.75">
      <c r="A11" s="212"/>
      <c r="B11" s="236"/>
      <c r="C11" s="14"/>
      <c r="D11" s="34" t="s">
        <v>759</v>
      </c>
      <c r="E11" s="236"/>
    </row>
    <row r="12" spans="1:5" ht="12.75">
      <c r="A12" s="338" t="s">
        <v>760</v>
      </c>
      <c r="B12" s="439">
        <f>SUM(E12:E13)</f>
        <v>35000</v>
      </c>
      <c r="C12" s="202" t="s">
        <v>135</v>
      </c>
      <c r="D12" s="34" t="s">
        <v>166</v>
      </c>
      <c r="E12" s="236">
        <v>35000</v>
      </c>
    </row>
    <row r="13" spans="1:5" ht="12.75">
      <c r="A13" s="338" t="s">
        <v>761</v>
      </c>
      <c r="B13" s="236"/>
      <c r="C13" s="14"/>
      <c r="D13" s="52"/>
      <c r="E13" s="236"/>
    </row>
    <row r="14" spans="1:5" ht="12.75">
      <c r="A14" s="338" t="s">
        <v>762</v>
      </c>
      <c r="B14" s="236"/>
      <c r="C14" s="14"/>
      <c r="D14" s="332"/>
      <c r="E14" s="236"/>
    </row>
    <row r="15" spans="1:5" ht="12.75">
      <c r="A15" s="212"/>
      <c r="B15" s="236"/>
      <c r="C15" s="14"/>
      <c r="D15" s="332" t="s">
        <v>764</v>
      </c>
      <c r="E15" s="236"/>
    </row>
    <row r="16" spans="1:5" ht="12.75">
      <c r="A16" s="212"/>
      <c r="B16" s="439">
        <f>SUM(E16:E17)</f>
        <v>20000</v>
      </c>
      <c r="C16" s="202" t="s">
        <v>113</v>
      </c>
      <c r="D16" s="34" t="s">
        <v>161</v>
      </c>
      <c r="E16" s="236">
        <v>20000</v>
      </c>
    </row>
    <row r="17" spans="1:5" ht="12.75">
      <c r="A17" s="212"/>
      <c r="B17" s="236"/>
      <c r="C17" s="14"/>
      <c r="D17" s="332"/>
      <c r="E17" s="236"/>
    </row>
    <row r="18" spans="1:5" ht="12.75">
      <c r="A18" s="212"/>
      <c r="B18" s="236"/>
      <c r="C18" s="14"/>
      <c r="D18" s="332" t="s">
        <v>764</v>
      </c>
      <c r="E18" s="236"/>
    </row>
    <row r="19" spans="1:5" ht="12.75">
      <c r="A19" s="440" t="s">
        <v>763</v>
      </c>
      <c r="B19" s="439">
        <f>SUM(E19:E25)</f>
        <v>1000000</v>
      </c>
      <c r="C19" s="202" t="s">
        <v>113</v>
      </c>
      <c r="D19" s="34" t="s">
        <v>161</v>
      </c>
      <c r="E19" s="236">
        <v>880000</v>
      </c>
    </row>
    <row r="20" spans="1:5" ht="12.75">
      <c r="A20" s="440" t="s">
        <v>765</v>
      </c>
      <c r="B20" s="441"/>
      <c r="C20" s="202" t="s">
        <v>137</v>
      </c>
      <c r="D20" s="34" t="s">
        <v>165</v>
      </c>
      <c r="E20" s="236">
        <v>120000</v>
      </c>
    </row>
    <row r="21" spans="1:5" ht="12.75">
      <c r="A21" s="440" t="s">
        <v>766</v>
      </c>
      <c r="B21" s="236"/>
      <c r="C21" s="14"/>
      <c r="D21" s="52"/>
      <c r="E21" s="236"/>
    </row>
    <row r="22" spans="1:5" ht="12.75">
      <c r="A22" s="440" t="s">
        <v>767</v>
      </c>
      <c r="B22" s="236"/>
      <c r="E22" s="236"/>
    </row>
    <row r="23" spans="1:5" ht="12.75">
      <c r="A23" s="338" t="s">
        <v>768</v>
      </c>
      <c r="B23" s="236"/>
      <c r="C23" s="84"/>
      <c r="D23" s="52"/>
      <c r="E23" s="236"/>
    </row>
    <row r="24" spans="1:5" ht="12.75">
      <c r="A24" s="440" t="s">
        <v>769</v>
      </c>
      <c r="B24" s="236"/>
      <c r="C24" s="84"/>
      <c r="D24" s="52"/>
      <c r="E24" s="236"/>
    </row>
    <row r="25" spans="1:5" ht="12.75">
      <c r="A25" s="440" t="s">
        <v>770</v>
      </c>
      <c r="B25" s="236"/>
      <c r="C25" s="84"/>
      <c r="D25" s="52"/>
      <c r="E25" s="236"/>
    </row>
    <row r="26" spans="1:5" ht="12.75">
      <c r="A26" s="442" t="s">
        <v>771</v>
      </c>
      <c r="B26" s="236"/>
      <c r="C26" s="14"/>
      <c r="D26" s="332"/>
      <c r="E26" s="236"/>
    </row>
    <row r="27" spans="1:5" ht="12.75">
      <c r="A27" s="31"/>
      <c r="B27" s="236"/>
      <c r="C27" s="14"/>
      <c r="D27" s="34" t="s">
        <v>772</v>
      </c>
      <c r="E27" s="236"/>
    </row>
    <row r="28" spans="1:5" ht="12.75">
      <c r="A28" s="443" t="s">
        <v>773</v>
      </c>
      <c r="B28" s="439">
        <f>SUM(E28:E34)</f>
        <v>2000000</v>
      </c>
      <c r="C28" s="194" t="s">
        <v>136</v>
      </c>
      <c r="D28" s="52" t="s">
        <v>893</v>
      </c>
      <c r="E28" s="236">
        <v>50000</v>
      </c>
    </row>
    <row r="29" spans="1:5" ht="12.75">
      <c r="A29" s="444" t="s">
        <v>774</v>
      </c>
      <c r="B29" s="236"/>
      <c r="C29" s="194" t="s">
        <v>136</v>
      </c>
      <c r="D29" s="52" t="s">
        <v>893</v>
      </c>
      <c r="E29" s="445">
        <v>75000</v>
      </c>
    </row>
    <row r="30" spans="1:5" ht="12.75">
      <c r="A30" s="444" t="s">
        <v>775</v>
      </c>
      <c r="B30" s="236"/>
      <c r="C30" s="194" t="s">
        <v>136</v>
      </c>
      <c r="D30" s="52" t="s">
        <v>893</v>
      </c>
      <c r="E30" s="236">
        <v>1425000</v>
      </c>
    </row>
    <row r="31" spans="1:5" ht="12.75">
      <c r="A31" s="444" t="s">
        <v>776</v>
      </c>
      <c r="B31" s="236"/>
      <c r="C31" s="194" t="s">
        <v>136</v>
      </c>
      <c r="D31" s="52" t="s">
        <v>893</v>
      </c>
      <c r="E31" s="236">
        <v>20000</v>
      </c>
    </row>
    <row r="32" spans="1:5" ht="12.75">
      <c r="A32" s="444" t="s">
        <v>777</v>
      </c>
      <c r="B32" s="230"/>
      <c r="C32" s="194" t="s">
        <v>136</v>
      </c>
      <c r="D32" s="52" t="s">
        <v>893</v>
      </c>
      <c r="E32" s="230">
        <v>30000</v>
      </c>
    </row>
    <row r="33" spans="1:5" ht="12.75">
      <c r="A33" s="444" t="s">
        <v>778</v>
      </c>
      <c r="B33" s="236"/>
      <c r="C33" s="194" t="s">
        <v>136</v>
      </c>
      <c r="D33" s="52" t="s">
        <v>893</v>
      </c>
      <c r="E33" s="236">
        <v>400000</v>
      </c>
    </row>
    <row r="34" spans="1:5" ht="12.75">
      <c r="A34" s="444" t="s">
        <v>779</v>
      </c>
      <c r="B34" s="236"/>
      <c r="C34" s="194"/>
      <c r="D34" s="52"/>
      <c r="E34" s="236"/>
    </row>
    <row r="35" spans="1:5" ht="12.75">
      <c r="A35" s="338" t="s">
        <v>780</v>
      </c>
      <c r="B35" s="236"/>
      <c r="C35" s="84"/>
      <c r="D35" s="52"/>
      <c r="E35" s="236"/>
    </row>
    <row r="36" spans="1:5" ht="12.75">
      <c r="A36" s="338" t="s">
        <v>781</v>
      </c>
      <c r="B36" s="236"/>
      <c r="C36" s="84"/>
      <c r="D36" s="52"/>
      <c r="E36" s="236"/>
    </row>
    <row r="37" spans="1:5" ht="12.75">
      <c r="A37" s="338" t="s">
        <v>782</v>
      </c>
      <c r="B37" s="236"/>
      <c r="C37" s="84"/>
      <c r="D37" s="52"/>
      <c r="E37" s="236"/>
    </row>
    <row r="38" spans="1:5" ht="12.75">
      <c r="A38" s="338" t="s">
        <v>783</v>
      </c>
      <c r="B38" s="236"/>
      <c r="C38" s="84"/>
      <c r="D38" s="52"/>
      <c r="E38" s="236"/>
    </row>
    <row r="39" spans="1:5" ht="12.75">
      <c r="A39" s="444" t="s">
        <v>784</v>
      </c>
      <c r="B39" s="236"/>
      <c r="C39" s="332"/>
      <c r="D39" s="332"/>
      <c r="E39" s="332"/>
    </row>
    <row r="40" spans="1:5" ht="12.75">
      <c r="A40" s="338" t="s">
        <v>785</v>
      </c>
      <c r="B40" s="236"/>
      <c r="C40" s="332"/>
      <c r="D40" s="332"/>
      <c r="E40" s="332"/>
    </row>
    <row r="41" spans="1:5" ht="12.75">
      <c r="A41" s="338" t="s">
        <v>786</v>
      </c>
      <c r="B41" s="236"/>
      <c r="C41" s="14"/>
      <c r="D41" s="332"/>
      <c r="E41" s="236"/>
    </row>
    <row r="42" spans="1:5" ht="12.75">
      <c r="A42" s="338" t="s">
        <v>787</v>
      </c>
      <c r="B42" s="236"/>
      <c r="C42" s="14"/>
      <c r="D42" s="332"/>
      <c r="E42" s="236"/>
    </row>
    <row r="43" spans="1:5" ht="12.75">
      <c r="A43" s="338" t="s">
        <v>788</v>
      </c>
      <c r="B43" s="236"/>
      <c r="C43" s="14"/>
      <c r="D43" s="332"/>
      <c r="E43" s="236"/>
    </row>
    <row r="44" spans="1:5" ht="12.75">
      <c r="A44" s="338" t="s">
        <v>789</v>
      </c>
      <c r="B44" s="236"/>
      <c r="C44" s="14"/>
      <c r="D44" s="332"/>
      <c r="E44" s="236"/>
    </row>
    <row r="45" spans="1:5" ht="12.75">
      <c r="A45" s="338" t="s">
        <v>790</v>
      </c>
      <c r="B45" s="236"/>
      <c r="C45" s="14"/>
      <c r="D45" s="332"/>
      <c r="E45" s="236"/>
    </row>
    <row r="46" spans="1:5" ht="12.75">
      <c r="A46" s="193" t="s">
        <v>791</v>
      </c>
      <c r="B46" s="236"/>
      <c r="C46" s="14"/>
      <c r="D46" s="332"/>
      <c r="E46" s="236"/>
    </row>
    <row r="47" spans="1:5" ht="12.75">
      <c r="A47" s="193" t="s">
        <v>792</v>
      </c>
      <c r="B47" s="236"/>
      <c r="C47" s="14"/>
      <c r="D47" s="332"/>
      <c r="E47" s="236"/>
    </row>
    <row r="48" spans="1:5" ht="12.75">
      <c r="A48" s="338" t="s">
        <v>793</v>
      </c>
      <c r="B48" s="236"/>
      <c r="C48" s="14"/>
      <c r="D48" s="332"/>
      <c r="E48" s="236"/>
    </row>
    <row r="49" spans="1:5" ht="12.75">
      <c r="A49" s="338" t="s">
        <v>794</v>
      </c>
      <c r="B49" s="236"/>
      <c r="C49" s="14"/>
      <c r="D49" s="332"/>
      <c r="E49" s="236"/>
    </row>
    <row r="50" spans="1:5" ht="12.75">
      <c r="A50" s="338" t="s">
        <v>795</v>
      </c>
      <c r="B50" s="441"/>
      <c r="C50" s="14"/>
      <c r="D50" s="332"/>
      <c r="E50" s="236"/>
    </row>
    <row r="51" spans="1:5" ht="12.75">
      <c r="A51" s="338" t="s">
        <v>796</v>
      </c>
      <c r="B51" s="441"/>
      <c r="C51" s="14"/>
      <c r="D51" s="332"/>
      <c r="E51" s="236"/>
    </row>
    <row r="52" spans="1:5" ht="12.75">
      <c r="A52" s="338" t="s">
        <v>797</v>
      </c>
      <c r="B52" s="441"/>
      <c r="C52" s="14"/>
      <c r="D52" s="332"/>
      <c r="E52" s="236"/>
    </row>
    <row r="53" spans="1:5" ht="12.75">
      <c r="A53" s="338" t="s">
        <v>798</v>
      </c>
      <c r="B53" s="441"/>
      <c r="C53" s="14"/>
      <c r="D53" s="332"/>
      <c r="E53" s="236"/>
    </row>
    <row r="54" spans="1:5" ht="12.75">
      <c r="A54" s="446" t="s">
        <v>799</v>
      </c>
      <c r="B54" s="236"/>
      <c r="C54" s="14"/>
      <c r="D54" s="332"/>
      <c r="E54" s="236"/>
    </row>
    <row r="55" spans="1:5" ht="12.75">
      <c r="A55" s="338" t="s">
        <v>800</v>
      </c>
      <c r="B55" s="236"/>
      <c r="C55" s="14"/>
      <c r="D55" s="332"/>
      <c r="E55" s="236"/>
    </row>
    <row r="56" spans="1:5" ht="12.75">
      <c r="A56" s="338" t="s">
        <v>801</v>
      </c>
      <c r="B56" s="236"/>
      <c r="C56" s="14"/>
      <c r="D56" s="332"/>
      <c r="E56" s="236"/>
    </row>
    <row r="57" spans="1:5" ht="12.75">
      <c r="A57" s="338" t="s">
        <v>802</v>
      </c>
      <c r="B57" s="236"/>
      <c r="C57" s="14"/>
      <c r="D57" s="332"/>
      <c r="E57" s="236"/>
    </row>
    <row r="58" spans="1:5" ht="12.75">
      <c r="A58" s="338" t="s">
        <v>803</v>
      </c>
      <c r="B58" s="236"/>
      <c r="C58" s="14"/>
      <c r="D58" s="332"/>
      <c r="E58" s="236"/>
    </row>
    <row r="59" spans="1:5" ht="12.75">
      <c r="A59" s="444" t="s">
        <v>804</v>
      </c>
      <c r="B59" s="236"/>
      <c r="C59" s="14"/>
      <c r="D59" s="34"/>
      <c r="E59" s="236"/>
    </row>
    <row r="60" spans="1:5" ht="12.75">
      <c r="A60" s="444" t="s">
        <v>805</v>
      </c>
      <c r="B60" s="236"/>
      <c r="C60" s="14"/>
      <c r="D60" s="34"/>
      <c r="E60" s="236"/>
    </row>
    <row r="61" spans="1:5" ht="12.75">
      <c r="A61" s="338" t="s">
        <v>100</v>
      </c>
      <c r="B61" s="236"/>
      <c r="C61" s="14"/>
      <c r="D61" s="34"/>
      <c r="E61" s="236"/>
    </row>
    <row r="62" spans="1:5" ht="12.75">
      <c r="A62" s="338" t="s">
        <v>101</v>
      </c>
      <c r="B62" s="236"/>
      <c r="C62" s="14"/>
      <c r="D62" s="34"/>
      <c r="E62" s="236"/>
    </row>
    <row r="63" spans="1:5" ht="12.75">
      <c r="A63" s="338"/>
      <c r="B63" s="236"/>
      <c r="C63" s="14"/>
      <c r="D63" s="34"/>
      <c r="E63" s="236"/>
    </row>
    <row r="64" spans="1:5" ht="12.75">
      <c r="A64" s="338"/>
      <c r="B64" s="236"/>
      <c r="C64" s="14"/>
      <c r="D64" s="34" t="s">
        <v>894</v>
      </c>
      <c r="E64" s="236"/>
    </row>
    <row r="65" spans="1:5" ht="12.75">
      <c r="A65" s="338"/>
      <c r="B65" s="439">
        <f>SUM(E65:E65)</f>
        <v>80000</v>
      </c>
      <c r="C65" s="202" t="s">
        <v>113</v>
      </c>
      <c r="D65" s="34" t="s">
        <v>161</v>
      </c>
      <c r="E65" s="236">
        <v>80000</v>
      </c>
    </row>
    <row r="66" spans="1:5" ht="12.75">
      <c r="A66" s="338"/>
      <c r="B66" s="236"/>
      <c r="C66" s="14"/>
      <c r="D66" s="34"/>
      <c r="E66" s="236"/>
    </row>
    <row r="67" spans="1:5" ht="12.75">
      <c r="A67" s="443"/>
      <c r="B67" s="236"/>
      <c r="C67" s="14"/>
      <c r="D67" s="34" t="s">
        <v>806</v>
      </c>
      <c r="E67" s="236"/>
    </row>
    <row r="68" spans="1:5" ht="12.75">
      <c r="A68" s="444" t="s">
        <v>784</v>
      </c>
      <c r="B68" s="439">
        <f>SUM(E68:E73)</f>
        <v>235000</v>
      </c>
      <c r="C68" s="202" t="s">
        <v>139</v>
      </c>
      <c r="D68" s="34" t="s">
        <v>168</v>
      </c>
      <c r="E68" s="236">
        <v>5000</v>
      </c>
    </row>
    <row r="69" spans="1:5" ht="12.75">
      <c r="A69" s="338" t="s">
        <v>807</v>
      </c>
      <c r="B69" s="236"/>
      <c r="C69" s="202" t="s">
        <v>139</v>
      </c>
      <c r="D69" s="34" t="s">
        <v>168</v>
      </c>
      <c r="E69" s="236">
        <f>195000-55000</f>
        <v>140000</v>
      </c>
    </row>
    <row r="70" spans="1:5" ht="12.75">
      <c r="A70" s="338" t="s">
        <v>808</v>
      </c>
      <c r="B70" s="236"/>
      <c r="C70" s="202" t="s">
        <v>139</v>
      </c>
      <c r="D70" s="34" t="s">
        <v>168</v>
      </c>
      <c r="E70" s="236">
        <v>5000</v>
      </c>
    </row>
    <row r="71" spans="1:5" ht="12.75">
      <c r="A71" s="338" t="s">
        <v>809</v>
      </c>
      <c r="B71" s="236"/>
      <c r="C71" s="202" t="s">
        <v>139</v>
      </c>
      <c r="D71" s="34" t="s">
        <v>168</v>
      </c>
      <c r="E71" s="236">
        <v>10000</v>
      </c>
    </row>
    <row r="72" spans="1:5" ht="12.75">
      <c r="A72" s="444" t="s">
        <v>804</v>
      </c>
      <c r="B72" s="236"/>
      <c r="C72" s="202" t="s">
        <v>139</v>
      </c>
      <c r="D72" s="34" t="s">
        <v>168</v>
      </c>
      <c r="E72" s="236">
        <v>20000</v>
      </c>
    </row>
    <row r="73" spans="1:5" ht="12.75">
      <c r="A73" s="447"/>
      <c r="B73" s="230"/>
      <c r="C73" s="202" t="s">
        <v>474</v>
      </c>
      <c r="D73" s="34" t="s">
        <v>169</v>
      </c>
      <c r="E73" s="230">
        <v>55000</v>
      </c>
    </row>
    <row r="74" spans="1:5" ht="13.5" thickBot="1">
      <c r="A74" s="447"/>
      <c r="B74" s="230"/>
      <c r="C74" s="424"/>
      <c r="D74" s="380"/>
      <c r="E74" s="230"/>
    </row>
    <row r="75" spans="1:5" ht="13.5" thickBot="1">
      <c r="A75" s="448" t="s">
        <v>19</v>
      </c>
      <c r="B75" s="449">
        <f>SUM(B10:B74)</f>
        <v>3370000</v>
      </c>
      <c r="C75" s="450"/>
      <c r="D75" s="231" t="s">
        <v>19</v>
      </c>
      <c r="E75" s="449">
        <f>SUM(E10:E74)</f>
        <v>3370000</v>
      </c>
    </row>
    <row r="76" spans="1:5" ht="12.75">
      <c r="A76" s="136"/>
      <c r="B76" s="451"/>
      <c r="C76" s="357"/>
      <c r="D76" s="330"/>
      <c r="E76" s="451"/>
    </row>
    <row r="77" spans="1:5" ht="12.75">
      <c r="A77" s="338" t="s">
        <v>46</v>
      </c>
      <c r="B77" s="27">
        <f>3500000+15000</f>
        <v>3515000</v>
      </c>
      <c r="C77" s="14"/>
      <c r="D77" s="40" t="s">
        <v>810</v>
      </c>
      <c r="E77" s="27">
        <f>3500000+15000</f>
        <v>3515000</v>
      </c>
    </row>
    <row r="78" spans="1:5" ht="13.5" thickBot="1">
      <c r="A78" s="447"/>
      <c r="B78" s="452"/>
      <c r="C78" s="424"/>
      <c r="D78" s="453"/>
      <c r="E78" s="452"/>
    </row>
    <row r="79" spans="1:5" ht="13.5" thickBot="1">
      <c r="A79" s="454" t="s">
        <v>4</v>
      </c>
      <c r="B79" s="449">
        <f>B75+B77</f>
        <v>6885000</v>
      </c>
      <c r="C79" s="450"/>
      <c r="D79" s="38" t="s">
        <v>4</v>
      </c>
      <c r="E79" s="449">
        <f>E75+E77</f>
        <v>6885000</v>
      </c>
    </row>
    <row r="80" spans="1:5" ht="12.75">
      <c r="A80" s="2"/>
      <c r="B80" s="455"/>
      <c r="C80" s="5"/>
      <c r="D80" s="2"/>
      <c r="E80" s="456"/>
    </row>
    <row r="81" spans="1:5" ht="12.75">
      <c r="A81" s="509" t="s">
        <v>811</v>
      </c>
      <c r="B81" s="509"/>
      <c r="C81" s="509"/>
      <c r="D81" s="509"/>
      <c r="E81" s="509"/>
    </row>
    <row r="82" spans="2:5" ht="13.5" thickBot="1">
      <c r="B82" s="457"/>
      <c r="C82" s="4"/>
      <c r="E82" s="457"/>
    </row>
    <row r="83" spans="1:5" ht="12.75">
      <c r="A83" s="49" t="s">
        <v>756</v>
      </c>
      <c r="B83" s="435" t="s">
        <v>757</v>
      </c>
      <c r="C83" s="11" t="s">
        <v>0</v>
      </c>
      <c r="D83" s="11" t="s">
        <v>758</v>
      </c>
      <c r="E83" s="435" t="s">
        <v>757</v>
      </c>
    </row>
    <row r="84" spans="1:5" ht="13.5" thickBot="1">
      <c r="A84" s="285"/>
      <c r="B84" s="458"/>
      <c r="C84" s="437"/>
      <c r="D84" s="12"/>
      <c r="E84" s="458"/>
    </row>
    <row r="85" spans="1:5" ht="12.75">
      <c r="A85" s="136"/>
      <c r="B85" s="234"/>
      <c r="C85" s="357"/>
      <c r="D85" s="330"/>
      <c r="E85" s="234"/>
    </row>
    <row r="86" spans="1:5" ht="12.75">
      <c r="A86" s="31"/>
      <c r="B86" s="236"/>
      <c r="C86" s="14"/>
      <c r="D86" s="34" t="s">
        <v>812</v>
      </c>
      <c r="E86" s="236"/>
    </row>
    <row r="87" spans="1:5" ht="12.75">
      <c r="A87" s="444" t="s">
        <v>813</v>
      </c>
      <c r="B87" s="439">
        <f>SUM(E87:E88)</f>
        <v>1200000</v>
      </c>
      <c r="C87" s="33" t="s">
        <v>15</v>
      </c>
      <c r="D87" s="34" t="s">
        <v>49</v>
      </c>
      <c r="E87" s="236">
        <v>1200000</v>
      </c>
    </row>
    <row r="88" spans="1:5" ht="12.75">
      <c r="A88" s="443" t="s">
        <v>814</v>
      </c>
      <c r="B88" s="236"/>
      <c r="C88" s="14"/>
      <c r="D88" s="332"/>
      <c r="E88" s="236"/>
    </row>
    <row r="89" spans="1:5" ht="12.75">
      <c r="A89" s="443" t="s">
        <v>815</v>
      </c>
      <c r="B89" s="236"/>
      <c r="C89" s="14"/>
      <c r="D89" s="34" t="s">
        <v>818</v>
      </c>
      <c r="E89" s="236"/>
    </row>
    <row r="90" spans="1:5" ht="12.75">
      <c r="A90" s="444" t="s">
        <v>816</v>
      </c>
      <c r="B90" s="439">
        <f>SUM(E90:E91)</f>
        <v>3410000</v>
      </c>
      <c r="C90" s="33" t="s">
        <v>23</v>
      </c>
      <c r="D90" s="34" t="s">
        <v>437</v>
      </c>
      <c r="E90" s="236">
        <v>610000</v>
      </c>
    </row>
    <row r="91" spans="1:5" ht="12.75">
      <c r="A91" s="444" t="s">
        <v>817</v>
      </c>
      <c r="B91" s="236"/>
      <c r="C91" s="33" t="s">
        <v>22</v>
      </c>
      <c r="D91" s="34" t="s">
        <v>475</v>
      </c>
      <c r="E91" s="236">
        <v>2800000</v>
      </c>
    </row>
    <row r="92" spans="1:5" ht="12.75">
      <c r="A92" s="444" t="s">
        <v>819</v>
      </c>
      <c r="B92" s="236"/>
      <c r="C92" s="33"/>
      <c r="D92" s="34"/>
      <c r="E92" s="236"/>
    </row>
    <row r="93" spans="1:5" ht="12.75">
      <c r="A93" s="444" t="s">
        <v>820</v>
      </c>
      <c r="B93" s="16"/>
      <c r="C93" s="16"/>
      <c r="D93" s="505" t="s">
        <v>895</v>
      </c>
      <c r="E93" s="445"/>
    </row>
    <row r="94" spans="1:5" ht="12.75">
      <c r="A94" s="444" t="s">
        <v>821</v>
      </c>
      <c r="B94" s="439">
        <f>SUM(E94:E94)</f>
        <v>25000</v>
      </c>
      <c r="C94" s="33" t="s">
        <v>112</v>
      </c>
      <c r="D94" s="34" t="s">
        <v>479</v>
      </c>
      <c r="E94" s="445">
        <v>25000</v>
      </c>
    </row>
    <row r="95" spans="1:5" ht="12.75">
      <c r="A95" s="444" t="s">
        <v>822</v>
      </c>
      <c r="B95" s="236"/>
      <c r="C95" s="164"/>
      <c r="D95" s="52"/>
      <c r="E95" s="236"/>
    </row>
    <row r="96" spans="1:5" ht="12.75">
      <c r="A96" s="444" t="s">
        <v>824</v>
      </c>
      <c r="B96" s="16"/>
      <c r="C96" s="16"/>
      <c r="D96" s="505" t="s">
        <v>896</v>
      </c>
      <c r="E96" s="445"/>
    </row>
    <row r="97" spans="1:5" ht="12.75">
      <c r="A97" s="444" t="s">
        <v>825</v>
      </c>
      <c r="B97" s="439">
        <f>SUM(E97:E98)</f>
        <v>250000</v>
      </c>
      <c r="C97" s="33" t="s">
        <v>112</v>
      </c>
      <c r="D97" s="34" t="s">
        <v>479</v>
      </c>
      <c r="E97" s="445">
        <v>30000</v>
      </c>
    </row>
    <row r="98" spans="1:5" ht="12.75">
      <c r="A98" s="444" t="s">
        <v>95</v>
      </c>
      <c r="B98" s="330"/>
      <c r="C98" s="33" t="s">
        <v>112</v>
      </c>
      <c r="D98" s="34" t="s">
        <v>479</v>
      </c>
      <c r="E98" s="508">
        <v>220000</v>
      </c>
    </row>
    <row r="99" spans="1:5" ht="12.75">
      <c r="A99" s="507" t="s">
        <v>826</v>
      </c>
      <c r="B99" s="16"/>
      <c r="C99" s="16"/>
      <c r="D99" s="16"/>
      <c r="E99" s="445"/>
    </row>
    <row r="100" spans="1:5" ht="12.75">
      <c r="A100" s="444" t="s">
        <v>784</v>
      </c>
      <c r="B100" s="236"/>
      <c r="C100" s="14"/>
      <c r="D100" s="34" t="s">
        <v>823</v>
      </c>
      <c r="E100" s="236"/>
    </row>
    <row r="101" spans="1:5" ht="12.75">
      <c r="A101" s="444" t="s">
        <v>827</v>
      </c>
      <c r="B101" s="439">
        <f>SUM(E101:E106)</f>
        <v>6500000</v>
      </c>
      <c r="C101" s="33" t="s">
        <v>31</v>
      </c>
      <c r="D101" s="34" t="s">
        <v>155</v>
      </c>
      <c r="E101" s="236">
        <v>175000</v>
      </c>
    </row>
    <row r="102" spans="1:5" ht="12.75">
      <c r="A102" s="444" t="s">
        <v>828</v>
      </c>
      <c r="B102" s="236"/>
      <c r="C102" s="33" t="s">
        <v>31</v>
      </c>
      <c r="D102" s="34" t="s">
        <v>155</v>
      </c>
      <c r="E102" s="236">
        <v>2125000</v>
      </c>
    </row>
    <row r="103" spans="1:5" ht="12.75">
      <c r="A103" s="444" t="s">
        <v>830</v>
      </c>
      <c r="B103" s="236"/>
      <c r="C103" s="33" t="s">
        <v>24</v>
      </c>
      <c r="D103" s="34" t="s">
        <v>156</v>
      </c>
      <c r="E103" s="236">
        <v>200000</v>
      </c>
    </row>
    <row r="104" spans="1:5" ht="12.75">
      <c r="A104" s="444" t="s">
        <v>831</v>
      </c>
      <c r="B104" s="236"/>
      <c r="C104" s="33" t="s">
        <v>24</v>
      </c>
      <c r="D104" s="34" t="s">
        <v>156</v>
      </c>
      <c r="E104" s="236">
        <v>2440000</v>
      </c>
    </row>
    <row r="105" spans="1:5" ht="12.75">
      <c r="A105" s="444" t="s">
        <v>832</v>
      </c>
      <c r="B105" s="236"/>
      <c r="C105" s="33" t="s">
        <v>24</v>
      </c>
      <c r="D105" s="34" t="s">
        <v>156</v>
      </c>
      <c r="E105" s="236">
        <v>660000</v>
      </c>
    </row>
    <row r="106" spans="1:5" ht="12.75">
      <c r="A106" s="444" t="s">
        <v>834</v>
      </c>
      <c r="B106" s="236"/>
      <c r="C106" s="33" t="s">
        <v>16</v>
      </c>
      <c r="D106" s="34" t="s">
        <v>134</v>
      </c>
      <c r="E106" s="236">
        <v>900000</v>
      </c>
    </row>
    <row r="107" spans="1:5" ht="12.75">
      <c r="A107" s="444" t="s">
        <v>835</v>
      </c>
      <c r="B107" s="16"/>
      <c r="C107" s="16"/>
      <c r="D107" s="16"/>
      <c r="E107" s="16"/>
    </row>
    <row r="108" spans="1:5" ht="12.75">
      <c r="A108" s="444" t="s">
        <v>836</v>
      </c>
      <c r="B108" s="236"/>
      <c r="C108" s="14"/>
      <c r="D108" s="34" t="s">
        <v>829</v>
      </c>
      <c r="E108" s="236"/>
    </row>
    <row r="109" spans="1:5" ht="12.75">
      <c r="A109" s="443" t="s">
        <v>838</v>
      </c>
      <c r="B109" s="439">
        <f>SUM(E109:E110)</f>
        <v>170000</v>
      </c>
      <c r="C109" s="33" t="s">
        <v>17</v>
      </c>
      <c r="D109" s="34" t="s">
        <v>159</v>
      </c>
      <c r="E109" s="236">
        <v>120000</v>
      </c>
    </row>
    <row r="110" spans="1:5" ht="12.75">
      <c r="A110" s="444" t="s">
        <v>839</v>
      </c>
      <c r="B110" s="236"/>
      <c r="C110" s="33" t="s">
        <v>27</v>
      </c>
      <c r="D110" s="34" t="s">
        <v>476</v>
      </c>
      <c r="E110" s="236">
        <v>50000</v>
      </c>
    </row>
    <row r="111" spans="1:5" ht="12.75">
      <c r="A111" s="444" t="s">
        <v>840</v>
      </c>
      <c r="B111" s="16"/>
      <c r="C111" s="16"/>
      <c r="D111" s="16"/>
      <c r="E111" s="16"/>
    </row>
    <row r="112" spans="1:5" ht="12.75">
      <c r="A112" s="338" t="s">
        <v>842</v>
      </c>
      <c r="B112" s="236"/>
      <c r="C112" s="14"/>
      <c r="D112" s="34" t="s">
        <v>833</v>
      </c>
      <c r="E112" s="236"/>
    </row>
    <row r="113" spans="1:5" ht="12.75">
      <c r="A113" s="338" t="s">
        <v>843</v>
      </c>
      <c r="B113" s="439">
        <f>SUM(E113:E114)</f>
        <v>1510000</v>
      </c>
      <c r="C113" s="33" t="s">
        <v>112</v>
      </c>
      <c r="D113" s="34" t="s">
        <v>479</v>
      </c>
      <c r="E113" s="236">
        <v>1290000</v>
      </c>
    </row>
    <row r="114" spans="1:5" ht="12.75">
      <c r="A114" s="338" t="s">
        <v>802</v>
      </c>
      <c r="B114" s="236"/>
      <c r="C114" s="33" t="s">
        <v>111</v>
      </c>
      <c r="D114" s="34" t="s">
        <v>480</v>
      </c>
      <c r="E114" s="459">
        <v>220000</v>
      </c>
    </row>
    <row r="115" spans="1:5" ht="12.75">
      <c r="A115" s="338" t="s">
        <v>845</v>
      </c>
      <c r="B115" s="16"/>
      <c r="C115" s="16"/>
      <c r="D115" s="16"/>
      <c r="E115" s="16"/>
    </row>
    <row r="116" spans="1:5" ht="12.75">
      <c r="A116" s="338" t="s">
        <v>846</v>
      </c>
      <c r="B116" s="236"/>
      <c r="C116" s="14"/>
      <c r="D116" s="34" t="s">
        <v>837</v>
      </c>
      <c r="E116" s="236"/>
    </row>
    <row r="117" spans="1:5" ht="12.75">
      <c r="A117" s="338" t="s">
        <v>847</v>
      </c>
      <c r="B117" s="439">
        <f>SUM(E117:E118)</f>
        <v>1420000</v>
      </c>
      <c r="C117" s="33" t="s">
        <v>25</v>
      </c>
      <c r="D117" s="34" t="s">
        <v>157</v>
      </c>
      <c r="E117" s="236">
        <v>1180000</v>
      </c>
    </row>
    <row r="118" spans="1:5" ht="12.75">
      <c r="A118" s="338" t="s">
        <v>849</v>
      </c>
      <c r="B118" s="332"/>
      <c r="C118" s="33" t="s">
        <v>26</v>
      </c>
      <c r="D118" s="34" t="s">
        <v>158</v>
      </c>
      <c r="E118" s="506">
        <v>240000</v>
      </c>
    </row>
    <row r="119" spans="1:5" ht="12.75">
      <c r="A119" s="338" t="s">
        <v>803</v>
      </c>
      <c r="B119" s="16"/>
      <c r="C119" s="16"/>
      <c r="D119" s="16"/>
      <c r="E119" s="445"/>
    </row>
    <row r="120" spans="1:5" ht="12.75">
      <c r="A120" s="444" t="s">
        <v>850</v>
      </c>
      <c r="B120" s="16"/>
      <c r="C120" s="16"/>
      <c r="D120" s="505" t="s">
        <v>897</v>
      </c>
      <c r="E120" s="445"/>
    </row>
    <row r="121" spans="1:5" ht="12.75">
      <c r="A121" s="444" t="s">
        <v>852</v>
      </c>
      <c r="B121" s="439">
        <f>SUM(E121:E122)</f>
        <v>200000</v>
      </c>
      <c r="C121" s="33" t="s">
        <v>112</v>
      </c>
      <c r="D121" s="34" t="s">
        <v>479</v>
      </c>
      <c r="E121" s="445">
        <v>200000</v>
      </c>
    </row>
    <row r="122" spans="1:5" ht="12.75">
      <c r="A122" s="444" t="s">
        <v>853</v>
      </c>
      <c r="B122" s="16"/>
      <c r="C122" s="16"/>
      <c r="D122" s="16"/>
      <c r="E122" s="445"/>
    </row>
    <row r="123" spans="1:5" ht="12.75">
      <c r="A123" s="444" t="s">
        <v>804</v>
      </c>
      <c r="B123" s="236"/>
      <c r="C123" s="14"/>
      <c r="D123" s="34" t="s">
        <v>841</v>
      </c>
      <c r="E123" s="236"/>
    </row>
    <row r="124" spans="1:5" ht="12.75">
      <c r="A124" s="338" t="s">
        <v>805</v>
      </c>
      <c r="B124" s="439">
        <f>SUM(E124:E125)</f>
        <v>210000</v>
      </c>
      <c r="C124" s="33" t="s">
        <v>17</v>
      </c>
      <c r="D124" s="34" t="s">
        <v>159</v>
      </c>
      <c r="E124" s="236">
        <v>130000</v>
      </c>
    </row>
    <row r="125" spans="1:5" ht="12.75">
      <c r="A125" s="338" t="s">
        <v>855</v>
      </c>
      <c r="B125" s="236"/>
      <c r="C125" s="33" t="s">
        <v>27</v>
      </c>
      <c r="D125" s="34" t="s">
        <v>476</v>
      </c>
      <c r="E125" s="236">
        <v>80000</v>
      </c>
    </row>
    <row r="126" spans="1:5" ht="12.75">
      <c r="A126" s="443" t="s">
        <v>88</v>
      </c>
      <c r="B126" s="16"/>
      <c r="C126" s="16"/>
      <c r="D126" s="16"/>
      <c r="E126" s="16"/>
    </row>
    <row r="127" spans="1:5" ht="12.75">
      <c r="A127" s="443" t="s">
        <v>856</v>
      </c>
      <c r="B127" s="236"/>
      <c r="C127" s="14"/>
      <c r="D127" s="34" t="s">
        <v>844</v>
      </c>
      <c r="E127" s="236"/>
    </row>
    <row r="128" spans="1:5" ht="12.75">
      <c r="A128" s="443" t="s">
        <v>89</v>
      </c>
      <c r="B128" s="439">
        <f>SUM(E128:E129)</f>
        <v>2380000</v>
      </c>
      <c r="C128" s="33" t="s">
        <v>112</v>
      </c>
      <c r="D128" s="34" t="s">
        <v>479</v>
      </c>
      <c r="E128" s="236">
        <v>2300000</v>
      </c>
    </row>
    <row r="129" spans="1:5" ht="12.75">
      <c r="A129" s="443" t="s">
        <v>857</v>
      </c>
      <c r="B129" s="332"/>
      <c r="C129" s="33" t="s">
        <v>111</v>
      </c>
      <c r="D129" s="34" t="s">
        <v>480</v>
      </c>
      <c r="E129" s="508">
        <v>80000</v>
      </c>
    </row>
    <row r="130" spans="1:5" ht="12.75">
      <c r="A130" s="444" t="s">
        <v>858</v>
      </c>
      <c r="B130" s="16"/>
      <c r="C130" s="16"/>
      <c r="D130" s="16"/>
      <c r="E130" s="16"/>
    </row>
    <row r="131" spans="1:5" ht="12.75">
      <c r="A131" s="444" t="s">
        <v>859</v>
      </c>
      <c r="B131" s="236"/>
      <c r="C131" s="14"/>
      <c r="D131" s="34" t="s">
        <v>848</v>
      </c>
      <c r="E131" s="236"/>
    </row>
    <row r="132" spans="1:5" ht="12.75">
      <c r="A132" s="444" t="s">
        <v>860</v>
      </c>
      <c r="B132" s="439">
        <f>SUM(E132:E134)</f>
        <v>500000</v>
      </c>
      <c r="C132" s="33" t="s">
        <v>28</v>
      </c>
      <c r="D132" s="34" t="s">
        <v>477</v>
      </c>
      <c r="E132" s="236">
        <v>420000</v>
      </c>
    </row>
    <row r="133" spans="1:5" ht="12.75">
      <c r="A133" s="444" t="s">
        <v>861</v>
      </c>
      <c r="B133" s="439"/>
      <c r="C133" s="33" t="s">
        <v>110</v>
      </c>
      <c r="D133" s="34" t="s">
        <v>478</v>
      </c>
      <c r="E133" s="236">
        <v>80000</v>
      </c>
    </row>
    <row r="134" spans="1:5" ht="12.75">
      <c r="A134" s="444" t="s">
        <v>862</v>
      </c>
      <c r="B134" s="332"/>
      <c r="C134" s="332"/>
      <c r="D134" s="332"/>
      <c r="E134" s="332"/>
    </row>
    <row r="135" spans="1:5" ht="12.75">
      <c r="A135" s="444" t="s">
        <v>861</v>
      </c>
      <c r="B135" s="236"/>
      <c r="C135" s="14"/>
      <c r="D135" s="34" t="s">
        <v>851</v>
      </c>
      <c r="E135" s="236"/>
    </row>
    <row r="136" spans="1:5" ht="12.75">
      <c r="A136" s="444" t="s">
        <v>863</v>
      </c>
      <c r="B136" s="439">
        <f>SUM(E136:E137)</f>
        <v>450000</v>
      </c>
      <c r="C136" s="33" t="s">
        <v>131</v>
      </c>
      <c r="D136" s="34" t="s">
        <v>51</v>
      </c>
      <c r="E136" s="236">
        <v>450000</v>
      </c>
    </row>
    <row r="137" spans="1:5" ht="12.75">
      <c r="A137" s="307"/>
      <c r="B137" s="236"/>
      <c r="C137" s="84"/>
      <c r="D137" s="52"/>
      <c r="E137" s="236"/>
    </row>
    <row r="138" spans="1:5" ht="12.75">
      <c r="A138" s="31"/>
      <c r="B138" s="236"/>
      <c r="C138" s="14"/>
      <c r="D138" s="34" t="s">
        <v>854</v>
      </c>
      <c r="E138" s="236"/>
    </row>
    <row r="139" spans="1:5" ht="12.75">
      <c r="A139" s="307"/>
      <c r="B139" s="439">
        <f>SUM(E139:E139)</f>
        <v>10000</v>
      </c>
      <c r="C139" s="33" t="s">
        <v>18</v>
      </c>
      <c r="D139" s="34" t="s">
        <v>50</v>
      </c>
      <c r="E139" s="236">
        <v>10000</v>
      </c>
    </row>
    <row r="140" spans="1:5" ht="13.5" thickBot="1">
      <c r="A140" s="460"/>
      <c r="B140" s="230"/>
      <c r="C140" s="461"/>
      <c r="D140" s="81"/>
      <c r="E140" s="230"/>
    </row>
    <row r="141" spans="1:5" ht="13.5" thickBot="1">
      <c r="A141" s="462" t="s">
        <v>4</v>
      </c>
      <c r="B141" s="449">
        <f>SUM(B85:B140)</f>
        <v>18235000</v>
      </c>
      <c r="C141" s="450"/>
      <c r="D141" s="231" t="s">
        <v>4</v>
      </c>
      <c r="E141" s="449">
        <f>SUM(E85:E140)</f>
        <v>18235000</v>
      </c>
    </row>
    <row r="142" spans="1:5" ht="13.5" thickBot="1">
      <c r="A142" s="57"/>
      <c r="B142" s="452"/>
      <c r="C142" s="424"/>
      <c r="D142" s="380"/>
      <c r="E142" s="452"/>
    </row>
    <row r="143" spans="1:5" ht="13.5" thickBot="1">
      <c r="A143" s="83" t="s">
        <v>20</v>
      </c>
      <c r="B143" s="449">
        <f>B79+B141</f>
        <v>25120000</v>
      </c>
      <c r="C143" s="17"/>
      <c r="D143" s="231" t="s">
        <v>20</v>
      </c>
      <c r="E143" s="449">
        <f>E79+E141</f>
        <v>25120000</v>
      </c>
    </row>
  </sheetData>
  <sheetProtection/>
  <mergeCells count="2">
    <mergeCell ref="A5:E5"/>
    <mergeCell ref="A81:E81"/>
  </mergeCells>
  <printOptions/>
  <pageMargins left="0.1968503937007874" right="0.15748031496062992" top="0.31496062992125984" bottom="0.2" header="0.2362204724409449" footer="0.1574803149606299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Deise</cp:lastModifiedBy>
  <cp:lastPrinted>2017-09-25T11:33:26Z</cp:lastPrinted>
  <dcterms:created xsi:type="dcterms:W3CDTF">2003-07-16T17:03:22Z</dcterms:created>
  <dcterms:modified xsi:type="dcterms:W3CDTF">2019-02-27T13:46:39Z</dcterms:modified>
  <cp:category/>
  <cp:version/>
  <cp:contentType/>
  <cp:contentStatus/>
</cp:coreProperties>
</file>